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showHorizontalScroll="0" xWindow="120" yWindow="120" windowWidth="15132" windowHeight="9300" firstSheet="1" activeTab="1"/>
  </bookViews>
  <sheets>
    <sheet name="Spending" sheetId="8" state="hidden" r:id="rId1"/>
    <sheet name="DGI Calculator" sheetId="17" r:id="rId2"/>
  </sheets>
  <definedNames>
    <definedName name="_xlnm._FilterDatabase" localSheetId="0" hidden="1">Spending!$D$2:$D$50</definedName>
    <definedName name="Accounts">'DGI Calculator'!$L$81:$L$83</definedName>
    <definedName name="Actions">#REF!</definedName>
    <definedName name="Brokers">#REF!</definedName>
    <definedName name="Caps">#REF!</definedName>
    <definedName name="Cards">Spending!$I$2:$I$7</definedName>
    <definedName name="Categories" localSheetId="0">Spending!$B$51:$B$51</definedName>
    <definedName name="Categories">#REF!</definedName>
    <definedName name="Exposures">#REF!</definedName>
    <definedName name="Headings">#REF!</definedName>
    <definedName name="list" localSheetId="0">Spending!#REF!</definedName>
    <definedName name="Priorities">#REF!</definedName>
    <definedName name="Spending">#REF!</definedName>
    <definedName name="Strategies">#REF!</definedName>
    <definedName name="Withhold">'DGI Calculator'!$L$85:$L$86</definedName>
    <definedName name="YieldChange">'DGI Calculator'!#REF!</definedName>
  </definedNames>
  <calcPr calcId="145621"/>
</workbook>
</file>

<file path=xl/calcChain.xml><?xml version="1.0" encoding="utf-8"?>
<calcChain xmlns="http://schemas.openxmlformats.org/spreadsheetml/2006/main">
  <c r="BL6" i="17" l="1"/>
  <c r="BI71" i="17"/>
  <c r="BI7" i="17"/>
  <c r="BI8" i="17"/>
  <c r="BI9" i="17"/>
  <c r="BI10" i="17"/>
  <c r="BI11" i="17"/>
  <c r="BI12" i="17"/>
  <c r="BI13" i="17"/>
  <c r="BI14" i="17"/>
  <c r="BI15" i="17"/>
  <c r="BI16" i="17"/>
  <c r="BI17" i="17"/>
  <c r="BI18" i="17"/>
  <c r="BI19" i="17"/>
  <c r="BI20" i="17"/>
  <c r="BI21" i="17"/>
  <c r="BI22" i="17"/>
  <c r="BI23" i="17"/>
  <c r="BI24" i="17"/>
  <c r="BI25" i="17"/>
  <c r="BI26" i="17"/>
  <c r="BI27" i="17"/>
  <c r="BI28" i="17"/>
  <c r="BI29" i="17"/>
  <c r="BI30" i="17"/>
  <c r="BI31" i="17"/>
  <c r="BI32" i="17"/>
  <c r="BI33" i="17"/>
  <c r="BI34" i="17"/>
  <c r="BI35" i="17"/>
  <c r="BI36" i="17"/>
  <c r="BI37" i="17"/>
  <c r="BI38" i="17"/>
  <c r="BI39" i="17"/>
  <c r="BI40" i="17"/>
  <c r="BI41" i="17"/>
  <c r="BI42" i="17"/>
  <c r="BI43" i="17"/>
  <c r="BI44" i="17"/>
  <c r="BI45" i="17"/>
  <c r="BI46" i="17"/>
  <c r="BI47" i="17"/>
  <c r="BI48" i="17"/>
  <c r="BI49" i="17"/>
  <c r="BI50" i="17"/>
  <c r="BI51" i="17"/>
  <c r="BI52" i="17"/>
  <c r="BI53" i="17"/>
  <c r="BI54" i="17"/>
  <c r="BI55" i="17"/>
  <c r="BI56" i="17"/>
  <c r="BI57" i="17"/>
  <c r="BI58" i="17"/>
  <c r="BI59" i="17"/>
  <c r="BI60" i="17"/>
  <c r="BI61" i="17"/>
  <c r="BI62" i="17"/>
  <c r="BI63" i="17"/>
  <c r="BI64" i="17"/>
  <c r="BI65" i="17"/>
  <c r="BI66" i="17"/>
  <c r="BI67" i="17"/>
  <c r="BI68" i="17"/>
  <c r="BI69" i="17"/>
  <c r="BI70" i="17"/>
  <c r="BI6" i="17"/>
  <c r="BG7" i="17"/>
  <c r="BG8" i="17"/>
  <c r="BG9" i="17"/>
  <c r="BG10" i="17"/>
  <c r="BG11" i="17"/>
  <c r="BG12" i="17"/>
  <c r="BG13" i="17"/>
  <c r="BG14" i="17"/>
  <c r="BG15" i="17"/>
  <c r="BG16" i="17"/>
  <c r="BG17" i="17"/>
  <c r="BG18" i="17"/>
  <c r="BG19" i="17"/>
  <c r="BG20" i="17"/>
  <c r="BG21" i="17"/>
  <c r="BG22" i="17"/>
  <c r="BG23" i="17"/>
  <c r="BG24" i="17"/>
  <c r="BG25" i="17"/>
  <c r="BG26" i="17"/>
  <c r="BG27" i="17"/>
  <c r="BG28" i="17"/>
  <c r="BG29" i="17"/>
  <c r="BG30" i="17"/>
  <c r="BG31" i="17"/>
  <c r="BG32" i="17"/>
  <c r="BG33" i="17"/>
  <c r="BG34" i="17"/>
  <c r="BG35" i="17"/>
  <c r="BG36" i="17"/>
  <c r="BG37" i="17"/>
  <c r="BG38" i="17"/>
  <c r="BG39" i="17"/>
  <c r="BG40" i="17"/>
  <c r="BG41" i="17"/>
  <c r="BG42" i="17"/>
  <c r="BG43" i="17"/>
  <c r="BG44" i="17"/>
  <c r="BG45" i="17"/>
  <c r="BG46" i="17"/>
  <c r="BG47" i="17"/>
  <c r="BG48" i="17"/>
  <c r="BG49" i="17"/>
  <c r="BG50" i="17"/>
  <c r="BG51" i="17"/>
  <c r="BG52" i="17"/>
  <c r="BG53" i="17"/>
  <c r="BG54" i="17"/>
  <c r="BG55" i="17"/>
  <c r="BG56" i="17"/>
  <c r="BG57" i="17"/>
  <c r="BG58" i="17"/>
  <c r="BG59" i="17"/>
  <c r="BG60" i="17"/>
  <c r="BG61" i="17"/>
  <c r="BG62" i="17"/>
  <c r="BG63" i="17"/>
  <c r="BG64" i="17"/>
  <c r="BG65" i="17"/>
  <c r="BG66" i="17"/>
  <c r="BG67" i="17"/>
  <c r="BG68" i="17"/>
  <c r="BG69" i="17"/>
  <c r="BG70" i="17"/>
  <c r="BG71" i="17"/>
  <c r="BG6" i="17"/>
  <c r="BH7" i="17" s="1"/>
  <c r="X3" i="17"/>
  <c r="X2" i="17"/>
  <c r="X1" i="17"/>
  <c r="U6" i="17" s="1"/>
  <c r="BK6" i="17" s="1"/>
  <c r="J6" i="17"/>
  <c r="AZ6" i="17" s="1"/>
  <c r="S6" i="17"/>
  <c r="T6" i="17" s="1"/>
  <c r="P6" i="17"/>
  <c r="V6" i="17" l="1"/>
  <c r="W6" i="17" s="1"/>
  <c r="X6" i="17" s="1"/>
  <c r="BJ6" i="17"/>
  <c r="S7" i="17"/>
  <c r="T7" i="17" s="1"/>
  <c r="P7" i="17"/>
  <c r="BH8" i="17"/>
  <c r="S8" i="17" s="1"/>
  <c r="BL7" i="17"/>
  <c r="BJ7" i="17" l="1"/>
  <c r="BL8" i="17"/>
  <c r="A7" i="17"/>
  <c r="V7" i="17" s="1"/>
  <c r="U7" i="17" l="1"/>
  <c r="J7" i="17"/>
  <c r="AZ7" i="17" s="1"/>
  <c r="A8" i="17"/>
  <c r="BL9" i="17"/>
  <c r="H6" i="17"/>
  <c r="I6" i="17" s="1"/>
  <c r="K6" i="17" s="1"/>
  <c r="AV6" i="17"/>
  <c r="E6" i="17"/>
  <c r="AV7" i="17"/>
  <c r="AX6" i="17"/>
  <c r="AV8" i="17"/>
  <c r="AX7" i="17"/>
  <c r="AV9" i="17"/>
  <c r="AX8" i="17"/>
  <c r="AV10" i="17"/>
  <c r="AX9" i="17"/>
  <c r="AV11" i="17"/>
  <c r="AX10" i="17"/>
  <c r="AV12" i="17"/>
  <c r="AX11" i="17"/>
  <c r="AV13" i="17"/>
  <c r="AX12" i="17"/>
  <c r="AV14" i="17"/>
  <c r="AX13" i="17"/>
  <c r="AV15" i="17"/>
  <c r="AX14" i="17"/>
  <c r="AV16" i="17"/>
  <c r="AX15" i="17"/>
  <c r="AV17" i="17"/>
  <c r="AX16" i="17"/>
  <c r="AV18" i="17"/>
  <c r="AX17" i="17"/>
  <c r="AV19" i="17"/>
  <c r="AX18" i="17"/>
  <c r="AV20" i="17"/>
  <c r="AX19" i="17"/>
  <c r="AV21" i="17"/>
  <c r="AX20" i="17"/>
  <c r="AV22" i="17"/>
  <c r="AX21" i="17"/>
  <c r="AV23" i="17"/>
  <c r="AX22" i="17"/>
  <c r="AV24" i="17"/>
  <c r="AX23" i="17"/>
  <c r="AV25" i="17"/>
  <c r="AX24" i="17"/>
  <c r="AV26" i="17"/>
  <c r="AX25" i="17"/>
  <c r="AV27" i="17"/>
  <c r="AX26" i="17"/>
  <c r="AV28" i="17"/>
  <c r="AX27" i="17"/>
  <c r="AV29" i="17"/>
  <c r="AX28" i="17"/>
  <c r="AV30" i="17"/>
  <c r="AX29" i="17"/>
  <c r="AV31" i="17"/>
  <c r="AX30" i="17"/>
  <c r="AV32" i="17"/>
  <c r="AX31" i="17"/>
  <c r="AV33" i="17"/>
  <c r="AX32" i="17"/>
  <c r="AV34" i="17"/>
  <c r="AX33" i="17"/>
  <c r="AV35" i="17"/>
  <c r="AX34" i="17"/>
  <c r="AV36" i="17"/>
  <c r="AX35" i="17"/>
  <c r="AV37" i="17"/>
  <c r="AX36" i="17"/>
  <c r="AV38" i="17"/>
  <c r="AX37" i="17"/>
  <c r="AV39" i="17"/>
  <c r="AX38" i="17"/>
  <c r="AV40" i="17"/>
  <c r="AX39" i="17"/>
  <c r="AV41" i="17"/>
  <c r="AX40" i="17"/>
  <c r="AV42" i="17"/>
  <c r="AX41" i="17"/>
  <c r="AV43" i="17"/>
  <c r="AX42" i="17"/>
  <c r="AV44" i="17"/>
  <c r="AX43" i="17"/>
  <c r="AV45" i="17"/>
  <c r="AX44" i="17"/>
  <c r="AV46" i="17"/>
  <c r="AX45" i="17"/>
  <c r="AV47" i="17"/>
  <c r="AX46" i="17"/>
  <c r="AV48" i="17"/>
  <c r="AX47" i="17"/>
  <c r="AV49" i="17"/>
  <c r="AX48" i="17"/>
  <c r="AV50" i="17"/>
  <c r="AX49" i="17"/>
  <c r="AV51" i="17"/>
  <c r="AX50" i="17"/>
  <c r="AV52" i="17"/>
  <c r="AX51" i="17"/>
  <c r="AV53" i="17"/>
  <c r="AX52" i="17"/>
  <c r="AV54" i="17"/>
  <c r="AX53" i="17"/>
  <c r="AV55" i="17"/>
  <c r="AX54" i="17"/>
  <c r="AV56" i="17"/>
  <c r="AX55" i="17"/>
  <c r="AV57" i="17"/>
  <c r="AX56" i="17"/>
  <c r="AV58" i="17"/>
  <c r="AX57" i="17"/>
  <c r="AV59" i="17"/>
  <c r="AX58" i="17"/>
  <c r="AV60" i="17"/>
  <c r="AX59" i="17"/>
  <c r="AV61" i="17"/>
  <c r="AX60" i="17"/>
  <c r="AV62" i="17"/>
  <c r="AX61" i="17"/>
  <c r="AV63" i="17"/>
  <c r="AX62" i="17"/>
  <c r="AV64" i="17"/>
  <c r="AX63" i="17"/>
  <c r="AV65" i="17"/>
  <c r="AX64" i="17"/>
  <c r="AV66" i="17"/>
  <c r="AX65" i="17"/>
  <c r="AV67" i="17"/>
  <c r="AX66" i="17"/>
  <c r="AV68" i="17"/>
  <c r="AX67" i="17"/>
  <c r="AV69" i="17"/>
  <c r="AX68" i="17"/>
  <c r="AV70" i="17"/>
  <c r="AX69" i="17"/>
  <c r="AX70" i="17"/>
  <c r="AX71" i="17"/>
  <c r="AV71" i="17"/>
  <c r="V35" i="8"/>
  <c r="S35" i="8"/>
  <c r="L15" i="8"/>
  <c r="R35" i="8"/>
  <c r="L14" i="8"/>
  <c r="Q35" i="8"/>
  <c r="P35" i="8"/>
  <c r="U35" i="8"/>
  <c r="T35" i="8"/>
  <c r="O35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O34" i="8"/>
  <c r="M3" i="8"/>
  <c r="M4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2" i="8"/>
  <c r="J13" i="8"/>
  <c r="L13" i="8"/>
  <c r="J12" i="8"/>
  <c r="J14" i="8"/>
  <c r="J15" i="8"/>
  <c r="J16" i="8"/>
  <c r="J17" i="8"/>
  <c r="J18" i="8"/>
  <c r="J19" i="8"/>
  <c r="J20" i="8"/>
  <c r="J21" i="8"/>
  <c r="J22" i="8"/>
  <c r="J23" i="8"/>
  <c r="J24" i="8"/>
  <c r="L11" i="8"/>
  <c r="L23" i="8"/>
  <c r="L22" i="8"/>
  <c r="L21" i="8"/>
  <c r="L20" i="8"/>
  <c r="L19" i="8"/>
  <c r="L18" i="8"/>
  <c r="L12" i="8"/>
  <c r="J11" i="8"/>
  <c r="J25" i="8"/>
  <c r="J4" i="8"/>
  <c r="J2" i="8"/>
  <c r="J3" i="8"/>
  <c r="J5" i="8"/>
  <c r="J6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21" i="8"/>
  <c r="F22" i="8"/>
  <c r="F23" i="8"/>
  <c r="F15" i="8"/>
  <c r="F14" i="8"/>
  <c r="F16" i="8"/>
  <c r="F17" i="8"/>
  <c r="F18" i="8"/>
  <c r="F19" i="8"/>
  <c r="F20" i="8"/>
  <c r="F3" i="8"/>
  <c r="F4" i="8"/>
  <c r="F5" i="8"/>
  <c r="F6" i="8"/>
  <c r="F7" i="8"/>
  <c r="F8" i="8"/>
  <c r="F9" i="8"/>
  <c r="F10" i="8"/>
  <c r="F11" i="8"/>
  <c r="F12" i="8"/>
  <c r="F13" i="8"/>
  <c r="L25" i="8"/>
  <c r="AW7" i="17" l="1"/>
  <c r="W7" i="17"/>
  <c r="X7" i="17" s="1"/>
  <c r="BK7" i="17"/>
  <c r="U8" i="17"/>
  <c r="J8" i="17"/>
  <c r="AZ8" i="17" s="1"/>
  <c r="A9" i="17"/>
  <c r="BA6" i="17"/>
  <c r="L6" i="17"/>
  <c r="M6" i="17" s="1"/>
  <c r="H7" i="17"/>
  <c r="I7" i="17" s="1"/>
  <c r="K7" i="17" s="1"/>
  <c r="AY6" i="17"/>
  <c r="T8" i="17" l="1"/>
  <c r="P8" i="17"/>
  <c r="BK8" i="17"/>
  <c r="BL10" i="17"/>
  <c r="U9" i="17"/>
  <c r="J9" i="17"/>
  <c r="AZ9" i="17" s="1"/>
  <c r="A10" i="17"/>
  <c r="E7" i="17"/>
  <c r="AW8" i="17" s="1"/>
  <c r="AY7" i="17"/>
  <c r="BA7" i="17"/>
  <c r="BH9" i="17" l="1"/>
  <c r="S9" i="17" s="1"/>
  <c r="T9" i="17" s="1"/>
  <c r="P9" i="17"/>
  <c r="BK9" i="17"/>
  <c r="V8" i="17"/>
  <c r="W8" i="17" s="1"/>
  <c r="X8" i="17" s="1"/>
  <c r="BJ8" i="17"/>
  <c r="U10" i="17"/>
  <c r="J10" i="17"/>
  <c r="AZ10" i="17" s="1"/>
  <c r="A11" i="17"/>
  <c r="L7" i="17"/>
  <c r="M7" i="17" s="1"/>
  <c r="H8" i="17"/>
  <c r="I8" i="17" s="1"/>
  <c r="K8" i="17" s="1"/>
  <c r="E8" i="17"/>
  <c r="BK10" i="17" l="1"/>
  <c r="BH10" i="17"/>
  <c r="S10" i="17" s="1"/>
  <c r="T10" i="17" s="1"/>
  <c r="P10" i="17"/>
  <c r="BH11" i="17" s="1"/>
  <c r="S11" i="17" s="1"/>
  <c r="V9" i="17"/>
  <c r="W9" i="17" s="1"/>
  <c r="X9" i="17" s="1"/>
  <c r="BJ9" i="17"/>
  <c r="T11" i="17"/>
  <c r="V11" i="17" s="1"/>
  <c r="P11" i="17"/>
  <c r="J11" i="17"/>
  <c r="AZ11" i="17" s="1"/>
  <c r="U11" i="17"/>
  <c r="BK11" i="17" s="1"/>
  <c r="A12" i="17"/>
  <c r="BA8" i="17"/>
  <c r="AW9" i="17"/>
  <c r="AY8" i="17"/>
  <c r="BJ10" i="17" l="1"/>
  <c r="V10" i="17"/>
  <c r="W10" i="17" s="1"/>
  <c r="X10" i="17" s="1"/>
  <c r="BH12" i="17"/>
  <c r="S12" i="17" s="1"/>
  <c r="T12" i="17" s="1"/>
  <c r="V12" i="17" s="1"/>
  <c r="BJ11" i="17"/>
  <c r="BL11" i="17"/>
  <c r="L8" i="17"/>
  <c r="M8" i="17" s="1"/>
  <c r="J12" i="17"/>
  <c r="AZ12" i="17" s="1"/>
  <c r="U12" i="17"/>
  <c r="BK12" i="17" s="1"/>
  <c r="A13" i="17"/>
  <c r="H9" i="17"/>
  <c r="I9" i="17" s="1"/>
  <c r="K9" i="17" s="1"/>
  <c r="E9" i="17"/>
  <c r="BJ12" i="17" l="1"/>
  <c r="BL12" i="17"/>
  <c r="W12" i="17"/>
  <c r="P12" i="17"/>
  <c r="W11" i="17"/>
  <c r="X11" i="17" s="1"/>
  <c r="J13" i="17"/>
  <c r="AZ13" i="17" s="1"/>
  <c r="U13" i="17"/>
  <c r="BK13" i="17" s="1"/>
  <c r="A14" i="17"/>
  <c r="BA9" i="17"/>
  <c r="AW10" i="17"/>
  <c r="H10" i="17" s="1"/>
  <c r="AY9" i="17"/>
  <c r="BH13" i="17" l="1"/>
  <c r="S13" i="17" s="1"/>
  <c r="T13" i="17" s="1"/>
  <c r="V13" i="17" s="1"/>
  <c r="X12" i="17"/>
  <c r="J14" i="17"/>
  <c r="AZ14" i="17" s="1"/>
  <c r="U14" i="17"/>
  <c r="BK14" i="17" s="1"/>
  <c r="A15" i="17"/>
  <c r="J15" i="17" s="1"/>
  <c r="AZ15" i="17" s="1"/>
  <c r="L9" i="17"/>
  <c r="M9" i="17" s="1"/>
  <c r="E10" i="17"/>
  <c r="AW11" i="17" s="1"/>
  <c r="H11" i="17" s="1"/>
  <c r="I10" i="17"/>
  <c r="K10" i="17" s="1"/>
  <c r="P13" i="17" l="1"/>
  <c r="BH14" i="17" s="1"/>
  <c r="S14" i="17" s="1"/>
  <c r="T14" i="17" s="1"/>
  <c r="V14" i="17" s="1"/>
  <c r="BJ13" i="17"/>
  <c r="U15" i="17"/>
  <c r="BK15" i="17" s="1"/>
  <c r="A16" i="17"/>
  <c r="J16" i="17" s="1"/>
  <c r="AZ16" i="17" s="1"/>
  <c r="BA10" i="17"/>
  <c r="E11" i="17" s="1"/>
  <c r="AY10" i="17"/>
  <c r="I11" i="17"/>
  <c r="K11" i="17" s="1"/>
  <c r="BL13" i="17" l="1"/>
  <c r="P14" i="17" s="1"/>
  <c r="W13" i="17"/>
  <c r="X13" i="17" s="1"/>
  <c r="BJ14" i="17"/>
  <c r="U16" i="17"/>
  <c r="BK16" i="17" s="1"/>
  <c r="A17" i="17"/>
  <c r="L10" i="17"/>
  <c r="M10" i="17" s="1"/>
  <c r="BA11" i="17"/>
  <c r="AW12" i="17"/>
  <c r="AY11" i="17"/>
  <c r="BL14" i="17" l="1"/>
  <c r="W14" i="17"/>
  <c r="X14" i="17" s="1"/>
  <c r="BH15" i="17"/>
  <c r="S15" i="17" s="1"/>
  <c r="J17" i="17"/>
  <c r="AZ17" i="17" s="1"/>
  <c r="U17" i="17"/>
  <c r="BK17" i="17" s="1"/>
  <c r="L11" i="17"/>
  <c r="M11" i="17" s="1"/>
  <c r="A18" i="17"/>
  <c r="H12" i="17"/>
  <c r="I12" i="17" s="1"/>
  <c r="K12" i="17" s="1"/>
  <c r="E12" i="17"/>
  <c r="T15" i="17" l="1"/>
  <c r="V15" i="17" s="1"/>
  <c r="P15" i="17"/>
  <c r="U18" i="17"/>
  <c r="BK18" i="17" s="1"/>
  <c r="J18" i="17"/>
  <c r="AZ18" i="17" s="1"/>
  <c r="A19" i="17"/>
  <c r="BA12" i="17"/>
  <c r="AW13" i="17"/>
  <c r="H13" i="17" s="1"/>
  <c r="AY12" i="17"/>
  <c r="BH16" i="17" l="1"/>
  <c r="S16" i="17" s="1"/>
  <c r="BJ15" i="17"/>
  <c r="J19" i="17"/>
  <c r="AZ19" i="17" s="1"/>
  <c r="U19" i="17"/>
  <c r="BK19" i="17" s="1"/>
  <c r="L12" i="17"/>
  <c r="M12" i="17" s="1"/>
  <c r="A20" i="17"/>
  <c r="E13" i="17"/>
  <c r="I13" i="17"/>
  <c r="K13" i="17" s="1"/>
  <c r="BL15" i="17" l="1"/>
  <c r="P16" i="17" s="1"/>
  <c r="W15" i="17"/>
  <c r="X15" i="17" s="1"/>
  <c r="T16" i="17"/>
  <c r="V16" i="17" s="1"/>
  <c r="J20" i="17"/>
  <c r="AZ20" i="17" s="1"/>
  <c r="U20" i="17"/>
  <c r="BK20" i="17" s="1"/>
  <c r="A21" i="17"/>
  <c r="BA13" i="17"/>
  <c r="AW14" i="17"/>
  <c r="H14" i="17" s="1"/>
  <c r="AY13" i="17"/>
  <c r="BH17" i="17" l="1"/>
  <c r="S17" i="17" s="1"/>
  <c r="T17" i="17" s="1"/>
  <c r="V17" i="17" s="1"/>
  <c r="BJ16" i="17"/>
  <c r="L13" i="17"/>
  <c r="M13" i="17" s="1"/>
  <c r="J21" i="17"/>
  <c r="AZ21" i="17" s="1"/>
  <c r="U21" i="17"/>
  <c r="BK21" i="17" s="1"/>
  <c r="A22" i="17"/>
  <c r="E14" i="17"/>
  <c r="AW15" i="17" s="1"/>
  <c r="H15" i="17" s="1"/>
  <c r="I14" i="17"/>
  <c r="K14" i="17" s="1"/>
  <c r="BL16" i="17" l="1"/>
  <c r="P17" i="17" s="1"/>
  <c r="W16" i="17"/>
  <c r="X16" i="17" s="1"/>
  <c r="BJ17" i="17"/>
  <c r="J22" i="17"/>
  <c r="AZ22" i="17" s="1"/>
  <c r="U22" i="17"/>
  <c r="BK22" i="17" s="1"/>
  <c r="A23" i="17"/>
  <c r="BA14" i="17"/>
  <c r="E15" i="17" s="1"/>
  <c r="AW16" i="17" s="1"/>
  <c r="AY14" i="17"/>
  <c r="I15" i="17"/>
  <c r="K15" i="17" s="1"/>
  <c r="BH18" i="17" l="1"/>
  <c r="S18" i="17" s="1"/>
  <c r="T18" i="17" s="1"/>
  <c r="V18" i="17" s="1"/>
  <c r="BL17" i="17"/>
  <c r="W17" i="17"/>
  <c r="X17" i="17" s="1"/>
  <c r="U23" i="17"/>
  <c r="BK23" i="17" s="1"/>
  <c r="J23" i="17"/>
  <c r="AZ23" i="17" s="1"/>
  <c r="L14" i="17"/>
  <c r="M14" i="17" s="1"/>
  <c r="A24" i="17"/>
  <c r="BA15" i="17"/>
  <c r="E16" i="17" s="1"/>
  <c r="H16" i="17"/>
  <c r="I16" i="17" s="1"/>
  <c r="K16" i="17" s="1"/>
  <c r="AY15" i="17"/>
  <c r="BJ18" i="17" l="1"/>
  <c r="P18" i="17"/>
  <c r="U24" i="17"/>
  <c r="BK24" i="17" s="1"/>
  <c r="J24" i="17"/>
  <c r="AZ24" i="17" s="1"/>
  <c r="A25" i="17"/>
  <c r="L15" i="17"/>
  <c r="M15" i="17" s="1"/>
  <c r="BA16" i="17"/>
  <c r="AW17" i="17"/>
  <c r="AY16" i="17"/>
  <c r="BH19" i="17" l="1"/>
  <c r="S19" i="17" s="1"/>
  <c r="T19" i="17" s="1"/>
  <c r="V19" i="17" s="1"/>
  <c r="BL18" i="17"/>
  <c r="W18" i="17"/>
  <c r="X18" i="17" s="1"/>
  <c r="U25" i="17"/>
  <c r="BK25" i="17" s="1"/>
  <c r="J25" i="17"/>
  <c r="AZ25" i="17" s="1"/>
  <c r="A26" i="17"/>
  <c r="E17" i="17"/>
  <c r="AW18" i="17" s="1"/>
  <c r="L16" i="17"/>
  <c r="M16" i="17" s="1"/>
  <c r="H17" i="17"/>
  <c r="I17" i="17" s="1"/>
  <c r="K17" i="17" s="1"/>
  <c r="BJ19" i="17" l="1"/>
  <c r="P19" i="17"/>
  <c r="U26" i="17"/>
  <c r="BK26" i="17" s="1"/>
  <c r="J26" i="17"/>
  <c r="AZ26" i="17" s="1"/>
  <c r="A27" i="17"/>
  <c r="BA17" i="17"/>
  <c r="E18" i="17" s="1"/>
  <c r="AW19" i="17" s="1"/>
  <c r="AY17" i="17"/>
  <c r="H18" i="17"/>
  <c r="I18" i="17" s="1"/>
  <c r="K18" i="17" s="1"/>
  <c r="BH20" i="17" l="1"/>
  <c r="S20" i="17" s="1"/>
  <c r="T20" i="17" s="1"/>
  <c r="V20" i="17" s="1"/>
  <c r="BL19" i="17"/>
  <c r="P20" i="17" s="1"/>
  <c r="W19" i="17"/>
  <c r="X19" i="17" s="1"/>
  <c r="J27" i="17"/>
  <c r="AZ27" i="17" s="1"/>
  <c r="U27" i="17"/>
  <c r="BK27" i="17" s="1"/>
  <c r="H19" i="17"/>
  <c r="I19" i="17" s="1"/>
  <c r="K19" i="17" s="1"/>
  <c r="L17" i="17"/>
  <c r="M17" i="17" s="1"/>
  <c r="A28" i="17"/>
  <c r="BA18" i="17"/>
  <c r="E19" i="17" s="1"/>
  <c r="AW20" i="17" s="1"/>
  <c r="AY18" i="17"/>
  <c r="BH21" i="17" l="1"/>
  <c r="S21" i="17" s="1"/>
  <c r="T21" i="17" s="1"/>
  <c r="V21" i="17" s="1"/>
  <c r="BJ20" i="17"/>
  <c r="H20" i="17"/>
  <c r="I20" i="17" s="1"/>
  <c r="K20" i="17" s="1"/>
  <c r="J28" i="17"/>
  <c r="AZ28" i="17" s="1"/>
  <c r="U28" i="17"/>
  <c r="BK28" i="17" s="1"/>
  <c r="A29" i="17"/>
  <c r="L18" i="17"/>
  <c r="M18" i="17" s="1"/>
  <c r="BA19" i="17"/>
  <c r="E20" i="17" s="1"/>
  <c r="AW21" i="17" s="1"/>
  <c r="AY19" i="17"/>
  <c r="BL20" i="17" l="1"/>
  <c r="W20" i="17"/>
  <c r="X20" i="17" s="1"/>
  <c r="BJ21" i="17"/>
  <c r="P21" i="17"/>
  <c r="H21" i="17"/>
  <c r="I21" i="17" s="1"/>
  <c r="K21" i="17" s="1"/>
  <c r="J29" i="17"/>
  <c r="AZ29" i="17" s="1"/>
  <c r="U29" i="17"/>
  <c r="BK29" i="17" s="1"/>
  <c r="A30" i="17"/>
  <c r="L19" i="17"/>
  <c r="M19" i="17" s="1"/>
  <c r="BA20" i="17"/>
  <c r="E21" i="17" s="1"/>
  <c r="AW22" i="17" s="1"/>
  <c r="AY20" i="17"/>
  <c r="H22" i="17" l="1"/>
  <c r="I22" i="17" s="1"/>
  <c r="K22" i="17" s="1"/>
  <c r="BL21" i="17"/>
  <c r="W21" i="17"/>
  <c r="X21" i="17" s="1"/>
  <c r="BH22" i="17"/>
  <c r="S22" i="17" s="1"/>
  <c r="J30" i="17"/>
  <c r="AZ30" i="17" s="1"/>
  <c r="U30" i="17"/>
  <c r="BK30" i="17" s="1"/>
  <c r="A31" i="17"/>
  <c r="L20" i="17"/>
  <c r="M20" i="17" s="1"/>
  <c r="BA21" i="17"/>
  <c r="E22" i="17" s="1"/>
  <c r="AW23" i="17" s="1"/>
  <c r="H23" i="17" s="1"/>
  <c r="AY21" i="17"/>
  <c r="T22" i="17" l="1"/>
  <c r="V22" i="17" s="1"/>
  <c r="P22" i="17"/>
  <c r="U31" i="17"/>
  <c r="BK31" i="17" s="1"/>
  <c r="J31" i="17"/>
  <c r="AZ31" i="17" s="1"/>
  <c r="L21" i="17"/>
  <c r="M21" i="17" s="1"/>
  <c r="A32" i="17"/>
  <c r="BA22" i="17"/>
  <c r="E23" i="17" s="1"/>
  <c r="AY22" i="17"/>
  <c r="I23" i="17"/>
  <c r="K23" i="17" s="1"/>
  <c r="BH23" i="17" l="1"/>
  <c r="S23" i="17" s="1"/>
  <c r="T23" i="17" s="1"/>
  <c r="V23" i="17" s="1"/>
  <c r="BJ22" i="17"/>
  <c r="U32" i="17"/>
  <c r="BK32" i="17" s="1"/>
  <c r="J32" i="17"/>
  <c r="AZ32" i="17" s="1"/>
  <c r="L22" i="17"/>
  <c r="M22" i="17" s="1"/>
  <c r="A33" i="17"/>
  <c r="BA23" i="17"/>
  <c r="AW24" i="17"/>
  <c r="H24" i="17" s="1"/>
  <c r="AY23" i="17"/>
  <c r="BL22" i="17" l="1"/>
  <c r="W22" i="17"/>
  <c r="X22" i="17" s="1"/>
  <c r="BJ23" i="17"/>
  <c r="P23" i="17"/>
  <c r="U33" i="17"/>
  <c r="BK33" i="17" s="1"/>
  <c r="J33" i="17"/>
  <c r="AZ33" i="17" s="1"/>
  <c r="A34" i="17"/>
  <c r="L23" i="17"/>
  <c r="M23" i="17" s="1"/>
  <c r="E24" i="17"/>
  <c r="I24" i="17"/>
  <c r="K24" i="17" s="1"/>
  <c r="BH24" i="17" l="1"/>
  <c r="S24" i="17" s="1"/>
  <c r="T24" i="17" s="1"/>
  <c r="V24" i="17" s="1"/>
  <c r="BL23" i="17"/>
  <c r="P24" i="17" s="1"/>
  <c r="W23" i="17"/>
  <c r="X23" i="17" s="1"/>
  <c r="U34" i="17"/>
  <c r="BK34" i="17" s="1"/>
  <c r="J34" i="17"/>
  <c r="AZ34" i="17" s="1"/>
  <c r="A35" i="17"/>
  <c r="BA24" i="17"/>
  <c r="AW25" i="17"/>
  <c r="H25" i="17" s="1"/>
  <c r="AY24" i="17"/>
  <c r="BH25" i="17" l="1"/>
  <c r="S25" i="17" s="1"/>
  <c r="T25" i="17" s="1"/>
  <c r="V25" i="17" s="1"/>
  <c r="BJ24" i="17"/>
  <c r="J35" i="17"/>
  <c r="AZ35" i="17" s="1"/>
  <c r="U35" i="17"/>
  <c r="BK35" i="17" s="1"/>
  <c r="A36" i="17"/>
  <c r="L24" i="17"/>
  <c r="M24" i="17" s="1"/>
  <c r="E25" i="17"/>
  <c r="I25" i="17"/>
  <c r="K25" i="17" s="1"/>
  <c r="BL24" i="17" l="1"/>
  <c r="P25" i="17" s="1"/>
  <c r="W24" i="17"/>
  <c r="X24" i="17" s="1"/>
  <c r="BJ25" i="17"/>
  <c r="J36" i="17"/>
  <c r="AZ36" i="17" s="1"/>
  <c r="U36" i="17"/>
  <c r="BK36" i="17" s="1"/>
  <c r="A37" i="17"/>
  <c r="BA25" i="17"/>
  <c r="AW26" i="17"/>
  <c r="H26" i="17" s="1"/>
  <c r="AY25" i="17"/>
  <c r="BH26" i="17" l="1"/>
  <c r="S26" i="17" s="1"/>
  <c r="T26" i="17" s="1"/>
  <c r="V26" i="17" s="1"/>
  <c r="BL25" i="17"/>
  <c r="W25" i="17"/>
  <c r="X25" i="17" s="1"/>
  <c r="J37" i="17"/>
  <c r="AZ37" i="17" s="1"/>
  <c r="U37" i="17"/>
  <c r="BK37" i="17" s="1"/>
  <c r="A38" i="17"/>
  <c r="L25" i="17"/>
  <c r="M25" i="17" s="1"/>
  <c r="E26" i="17"/>
  <c r="AW27" i="17" s="1"/>
  <c r="H27" i="17" s="1"/>
  <c r="I26" i="17"/>
  <c r="K26" i="17" s="1"/>
  <c r="BJ26" i="17" l="1"/>
  <c r="P26" i="17"/>
  <c r="J38" i="17"/>
  <c r="AZ38" i="17" s="1"/>
  <c r="U38" i="17"/>
  <c r="BK38" i="17" s="1"/>
  <c r="A39" i="17"/>
  <c r="BA26" i="17"/>
  <c r="E27" i="17" s="1"/>
  <c r="AY26" i="17"/>
  <c r="I27" i="17"/>
  <c r="K27" i="17" s="1"/>
  <c r="BH27" i="17" l="1"/>
  <c r="S27" i="17" s="1"/>
  <c r="T27" i="17" s="1"/>
  <c r="V27" i="17" s="1"/>
  <c r="BL26" i="17"/>
  <c r="W26" i="17"/>
  <c r="X26" i="17" s="1"/>
  <c r="U39" i="17"/>
  <c r="BK39" i="17" s="1"/>
  <c r="J39" i="17"/>
  <c r="AZ39" i="17" s="1"/>
  <c r="L26" i="17"/>
  <c r="M26" i="17" s="1"/>
  <c r="A40" i="17"/>
  <c r="BA27" i="17"/>
  <c r="AW28" i="17"/>
  <c r="H28" i="17" s="1"/>
  <c r="AY27" i="17"/>
  <c r="BJ27" i="17" l="1"/>
  <c r="P27" i="17"/>
  <c r="U40" i="17"/>
  <c r="BK40" i="17" s="1"/>
  <c r="J40" i="17"/>
  <c r="AZ40" i="17" s="1"/>
  <c r="A41" i="17"/>
  <c r="L27" i="17"/>
  <c r="M27" i="17" s="1"/>
  <c r="E28" i="17"/>
  <c r="I28" i="17"/>
  <c r="K28" i="17" s="1"/>
  <c r="BL27" i="17" l="1"/>
  <c r="W27" i="17"/>
  <c r="X27" i="17" s="1"/>
  <c r="BH28" i="17"/>
  <c r="S28" i="17" s="1"/>
  <c r="T28" i="17" s="1"/>
  <c r="V28" i="17" s="1"/>
  <c r="U41" i="17"/>
  <c r="BK41" i="17" s="1"/>
  <c r="J41" i="17"/>
  <c r="AZ41" i="17" s="1"/>
  <c r="A42" i="17"/>
  <c r="BA28" i="17"/>
  <c r="AY28" i="17"/>
  <c r="AW29" i="17"/>
  <c r="BJ28" i="17" l="1"/>
  <c r="P28" i="17"/>
  <c r="U42" i="17"/>
  <c r="BK42" i="17" s="1"/>
  <c r="J42" i="17"/>
  <c r="AZ42" i="17" s="1"/>
  <c r="L28" i="17"/>
  <c r="M28" i="17" s="1"/>
  <c r="A43" i="17"/>
  <c r="H29" i="17"/>
  <c r="I29" i="17" s="1"/>
  <c r="K29" i="17" s="1"/>
  <c r="E29" i="17"/>
  <c r="BH29" i="17" l="1"/>
  <c r="S29" i="17" s="1"/>
  <c r="BL28" i="17"/>
  <c r="W28" i="17"/>
  <c r="X28" i="17" s="1"/>
  <c r="J43" i="17"/>
  <c r="AZ43" i="17" s="1"/>
  <c r="U43" i="17"/>
  <c r="BK43" i="17" s="1"/>
  <c r="A44" i="17"/>
  <c r="BA29" i="17"/>
  <c r="AW30" i="17"/>
  <c r="H30" i="17" s="1"/>
  <c r="AY29" i="17"/>
  <c r="T29" i="17" l="1"/>
  <c r="V29" i="17" s="1"/>
  <c r="P29" i="17"/>
  <c r="J44" i="17"/>
  <c r="AZ44" i="17" s="1"/>
  <c r="U44" i="17"/>
  <c r="BK44" i="17" s="1"/>
  <c r="A45" i="17"/>
  <c r="L29" i="17"/>
  <c r="M29" i="17" s="1"/>
  <c r="E30" i="17"/>
  <c r="AW31" i="17" s="1"/>
  <c r="H31" i="17" s="1"/>
  <c r="I30" i="17"/>
  <c r="K30" i="17" s="1"/>
  <c r="BH30" i="17" l="1"/>
  <c r="S30" i="17" s="1"/>
  <c r="T30" i="17" s="1"/>
  <c r="V30" i="17" s="1"/>
  <c r="BJ29" i="17"/>
  <c r="J45" i="17"/>
  <c r="AZ45" i="17" s="1"/>
  <c r="U45" i="17"/>
  <c r="BK45" i="17" s="1"/>
  <c r="A46" i="17"/>
  <c r="BA30" i="17"/>
  <c r="E31" i="17" s="1"/>
  <c r="AY30" i="17"/>
  <c r="I31" i="17"/>
  <c r="K31" i="17" s="1"/>
  <c r="BL29" i="17" l="1"/>
  <c r="P30" i="17" s="1"/>
  <c r="W29" i="17"/>
  <c r="X29" i="17" s="1"/>
  <c r="BJ30" i="17"/>
  <c r="J46" i="17"/>
  <c r="AZ46" i="17" s="1"/>
  <c r="U46" i="17"/>
  <c r="BK46" i="17" s="1"/>
  <c r="L30" i="17"/>
  <c r="M30" i="17" s="1"/>
  <c r="A47" i="17"/>
  <c r="BA31" i="17"/>
  <c r="AW32" i="17"/>
  <c r="H32" i="17" s="1"/>
  <c r="AY31" i="17"/>
  <c r="BH31" i="17" l="1"/>
  <c r="S31" i="17" s="1"/>
  <c r="T31" i="17" s="1"/>
  <c r="V31" i="17" s="1"/>
  <c r="BL30" i="17"/>
  <c r="W30" i="17"/>
  <c r="X30" i="17" s="1"/>
  <c r="U47" i="17"/>
  <c r="BK47" i="17" s="1"/>
  <c r="J47" i="17"/>
  <c r="AZ47" i="17" s="1"/>
  <c r="L31" i="17"/>
  <c r="M31" i="17" s="1"/>
  <c r="A48" i="17"/>
  <c r="E32" i="17"/>
  <c r="I32" i="17"/>
  <c r="K32" i="17" s="1"/>
  <c r="P31" i="17" l="1"/>
  <c r="BJ31" i="17"/>
  <c r="BH32" i="17"/>
  <c r="S32" i="17" s="1"/>
  <c r="T32" i="17" s="1"/>
  <c r="V32" i="17" s="1"/>
  <c r="U48" i="17"/>
  <c r="BK48" i="17" s="1"/>
  <c r="J48" i="17"/>
  <c r="AZ48" i="17" s="1"/>
  <c r="A49" i="17"/>
  <c r="BA32" i="17"/>
  <c r="AY32" i="17"/>
  <c r="AW33" i="17"/>
  <c r="H33" i="17" s="1"/>
  <c r="BJ32" i="17" l="1"/>
  <c r="BL31" i="17"/>
  <c r="P32" i="17" s="1"/>
  <c r="W31" i="17"/>
  <c r="X31" i="17" s="1"/>
  <c r="J49" i="17"/>
  <c r="AZ49" i="17" s="1"/>
  <c r="U49" i="17"/>
  <c r="BK49" i="17" s="1"/>
  <c r="A50" i="17"/>
  <c r="L32" i="17"/>
  <c r="M32" i="17" s="1"/>
  <c r="E33" i="17"/>
  <c r="I33" i="17"/>
  <c r="K33" i="17" s="1"/>
  <c r="BH33" i="17" l="1"/>
  <c r="S33" i="17" s="1"/>
  <c r="T33" i="17" s="1"/>
  <c r="V33" i="17" s="1"/>
  <c r="BL32" i="17"/>
  <c r="W32" i="17"/>
  <c r="X32" i="17" s="1"/>
  <c r="U50" i="17"/>
  <c r="BK50" i="17" s="1"/>
  <c r="J50" i="17"/>
  <c r="AZ50" i="17" s="1"/>
  <c r="A51" i="17"/>
  <c r="BA33" i="17"/>
  <c r="AW34" i="17"/>
  <c r="H34" i="17" s="1"/>
  <c r="AY33" i="17"/>
  <c r="BJ33" i="17" l="1"/>
  <c r="P33" i="17"/>
  <c r="L33" i="17"/>
  <c r="M33" i="17" s="1"/>
  <c r="J51" i="17"/>
  <c r="AZ51" i="17" s="1"/>
  <c r="U51" i="17"/>
  <c r="BK51" i="17" s="1"/>
  <c r="A52" i="17"/>
  <c r="E34" i="17"/>
  <c r="AW35" i="17" s="1"/>
  <c r="H35" i="17" s="1"/>
  <c r="I34" i="17"/>
  <c r="K34" i="17" s="1"/>
  <c r="BH34" i="17" l="1"/>
  <c r="S34" i="17" s="1"/>
  <c r="T34" i="17" s="1"/>
  <c r="V34" i="17" s="1"/>
  <c r="BL33" i="17"/>
  <c r="W33" i="17"/>
  <c r="X33" i="17" s="1"/>
  <c r="J52" i="17"/>
  <c r="AZ52" i="17" s="1"/>
  <c r="U52" i="17"/>
  <c r="BK52" i="17" s="1"/>
  <c r="A53" i="17"/>
  <c r="BA34" i="17"/>
  <c r="E35" i="17" s="1"/>
  <c r="AY34" i="17"/>
  <c r="I35" i="17"/>
  <c r="K35" i="17" s="1"/>
  <c r="BJ34" i="17" l="1"/>
  <c r="P34" i="17"/>
  <c r="J53" i="17"/>
  <c r="AZ53" i="17" s="1"/>
  <c r="U53" i="17"/>
  <c r="BK53" i="17" s="1"/>
  <c r="A54" i="17"/>
  <c r="L34" i="17"/>
  <c r="M34" i="17" s="1"/>
  <c r="BA35" i="17"/>
  <c r="AW36" i="17"/>
  <c r="H36" i="17" s="1"/>
  <c r="AY35" i="17"/>
  <c r="BH35" i="17" l="1"/>
  <c r="S35" i="17" s="1"/>
  <c r="T35" i="17" s="1"/>
  <c r="V35" i="17" s="1"/>
  <c r="BL34" i="17"/>
  <c r="W34" i="17"/>
  <c r="X34" i="17" s="1"/>
  <c r="J54" i="17"/>
  <c r="AZ54" i="17" s="1"/>
  <c r="U54" i="17"/>
  <c r="BK54" i="17" s="1"/>
  <c r="L35" i="17"/>
  <c r="M35" i="17" s="1"/>
  <c r="A55" i="17"/>
  <c r="E36" i="17"/>
  <c r="I36" i="17"/>
  <c r="K36" i="17" s="1"/>
  <c r="BJ35" i="17" l="1"/>
  <c r="P35" i="17"/>
  <c r="U55" i="17"/>
  <c r="BK55" i="17" s="1"/>
  <c r="J55" i="17"/>
  <c r="AZ55" i="17" s="1"/>
  <c r="A56" i="17"/>
  <c r="BA36" i="17"/>
  <c r="AW37" i="17"/>
  <c r="H37" i="17" s="1"/>
  <c r="AY36" i="17"/>
  <c r="BH36" i="17" l="1"/>
  <c r="S36" i="17" s="1"/>
  <c r="T36" i="17" s="1"/>
  <c r="V36" i="17" s="1"/>
  <c r="BL35" i="17"/>
  <c r="W35" i="17"/>
  <c r="X35" i="17" s="1"/>
  <c r="U56" i="17"/>
  <c r="BK56" i="17" s="1"/>
  <c r="J56" i="17"/>
  <c r="AZ56" i="17" s="1"/>
  <c r="L36" i="17"/>
  <c r="M36" i="17" s="1"/>
  <c r="A57" i="17"/>
  <c r="E37" i="17"/>
  <c r="I37" i="17"/>
  <c r="K37" i="17" s="1"/>
  <c r="P36" i="17" l="1"/>
  <c r="BJ36" i="17"/>
  <c r="BH37" i="17"/>
  <c r="S37" i="17" s="1"/>
  <c r="T37" i="17" s="1"/>
  <c r="V37" i="17" s="1"/>
  <c r="U57" i="17"/>
  <c r="BK57" i="17" s="1"/>
  <c r="J57" i="17"/>
  <c r="AZ57" i="17" s="1"/>
  <c r="A58" i="17"/>
  <c r="BA37" i="17"/>
  <c r="AW38" i="17"/>
  <c r="H38" i="17" s="1"/>
  <c r="AY37" i="17"/>
  <c r="BL36" i="17" l="1"/>
  <c r="P37" i="17" s="1"/>
  <c r="W36" i="17"/>
  <c r="X36" i="17" s="1"/>
  <c r="BJ37" i="17"/>
  <c r="U58" i="17"/>
  <c r="BK58" i="17" s="1"/>
  <c r="J58" i="17"/>
  <c r="AZ58" i="17" s="1"/>
  <c r="A59" i="17"/>
  <c r="L37" i="17"/>
  <c r="M37" i="17" s="1"/>
  <c r="E38" i="17"/>
  <c r="AW39" i="17" s="1"/>
  <c r="H39" i="17" s="1"/>
  <c r="I38" i="17"/>
  <c r="K38" i="17" s="1"/>
  <c r="BH38" i="17" l="1"/>
  <c r="S38" i="17" s="1"/>
  <c r="T38" i="17" s="1"/>
  <c r="V38" i="17" s="1"/>
  <c r="BL37" i="17"/>
  <c r="W37" i="17"/>
  <c r="X37" i="17" s="1"/>
  <c r="J59" i="17"/>
  <c r="AZ59" i="17" s="1"/>
  <c r="U59" i="17"/>
  <c r="BK59" i="17" s="1"/>
  <c r="A60" i="17"/>
  <c r="BA38" i="17"/>
  <c r="E39" i="17" s="1"/>
  <c r="AY38" i="17"/>
  <c r="I39" i="17"/>
  <c r="K39" i="17" s="1"/>
  <c r="BJ38" i="17" l="1"/>
  <c r="P38" i="17"/>
  <c r="J60" i="17"/>
  <c r="AZ60" i="17" s="1"/>
  <c r="U60" i="17"/>
  <c r="BK60" i="17" s="1"/>
  <c r="A61" i="17"/>
  <c r="L38" i="17"/>
  <c r="M38" i="17" s="1"/>
  <c r="BA39" i="17"/>
  <c r="AW40" i="17"/>
  <c r="H40" i="17" s="1"/>
  <c r="AY39" i="17"/>
  <c r="BH39" i="17" l="1"/>
  <c r="S39" i="17" s="1"/>
  <c r="T39" i="17" s="1"/>
  <c r="V39" i="17" s="1"/>
  <c r="BL38" i="17"/>
  <c r="W38" i="17"/>
  <c r="X38" i="17" s="1"/>
  <c r="J61" i="17"/>
  <c r="AZ61" i="17" s="1"/>
  <c r="U61" i="17"/>
  <c r="BK61" i="17" s="1"/>
  <c r="L39" i="17"/>
  <c r="M39" i="17" s="1"/>
  <c r="A62" i="17"/>
  <c r="E40" i="17"/>
  <c r="I40" i="17"/>
  <c r="K40" i="17" s="1"/>
  <c r="BJ39" i="17" l="1"/>
  <c r="BL39" i="17"/>
  <c r="W39" i="17"/>
  <c r="X39" i="17" s="1"/>
  <c r="P39" i="17"/>
  <c r="J62" i="17"/>
  <c r="AZ62" i="17" s="1"/>
  <c r="U62" i="17"/>
  <c r="BK62" i="17" s="1"/>
  <c r="A63" i="17"/>
  <c r="BA40" i="17"/>
  <c r="AW41" i="17"/>
  <c r="H41" i="17" s="1"/>
  <c r="AY40" i="17"/>
  <c r="BH40" i="17" l="1"/>
  <c r="S40" i="17" s="1"/>
  <c r="T40" i="17" s="1"/>
  <c r="V40" i="17" s="1"/>
  <c r="U63" i="17"/>
  <c r="BK63" i="17" s="1"/>
  <c r="J63" i="17"/>
  <c r="AZ63" i="17" s="1"/>
  <c r="L40" i="17"/>
  <c r="M40" i="17" s="1"/>
  <c r="A64" i="17"/>
  <c r="E41" i="17"/>
  <c r="I41" i="17"/>
  <c r="K41" i="17" s="1"/>
  <c r="BJ40" i="17" l="1"/>
  <c r="BL40" i="17"/>
  <c r="P40" i="17"/>
  <c r="U64" i="17"/>
  <c r="BK64" i="17" s="1"/>
  <c r="J64" i="17"/>
  <c r="AZ64" i="17" s="1"/>
  <c r="A65" i="17"/>
  <c r="BA41" i="17"/>
  <c r="AW42" i="17"/>
  <c r="H42" i="17" s="1"/>
  <c r="AY41" i="17"/>
  <c r="W40" i="17" l="1"/>
  <c r="X40" i="17" s="1"/>
  <c r="BH41" i="17"/>
  <c r="S41" i="17" s="1"/>
  <c r="T41" i="17" s="1"/>
  <c r="V41" i="17" s="1"/>
  <c r="J65" i="17"/>
  <c r="AZ65" i="17" s="1"/>
  <c r="U65" i="17"/>
  <c r="BK65" i="17" s="1"/>
  <c r="A66" i="17"/>
  <c r="L41" i="17"/>
  <c r="M41" i="17" s="1"/>
  <c r="E42" i="17"/>
  <c r="AW43" i="17" s="1"/>
  <c r="H43" i="17" s="1"/>
  <c r="I42" i="17"/>
  <c r="K42" i="17" s="1"/>
  <c r="BJ41" i="17" l="1"/>
  <c r="BL41" i="17"/>
  <c r="W41" i="17"/>
  <c r="X41" i="17" s="1"/>
  <c r="P41" i="17"/>
  <c r="U66" i="17"/>
  <c r="BK66" i="17" s="1"/>
  <c r="J66" i="17"/>
  <c r="AZ66" i="17" s="1"/>
  <c r="A67" i="17"/>
  <c r="BA42" i="17"/>
  <c r="E43" i="17" s="1"/>
  <c r="AY42" i="17"/>
  <c r="I43" i="17"/>
  <c r="K43" i="17" s="1"/>
  <c r="BH42" i="17" l="1"/>
  <c r="S42" i="17" s="1"/>
  <c r="J67" i="17"/>
  <c r="AZ67" i="17" s="1"/>
  <c r="U67" i="17"/>
  <c r="BK67" i="17" s="1"/>
  <c r="A68" i="17"/>
  <c r="L42" i="17"/>
  <c r="M42" i="17" s="1"/>
  <c r="BA43" i="17"/>
  <c r="AW44" i="17"/>
  <c r="H44" i="17" s="1"/>
  <c r="AY43" i="17"/>
  <c r="T42" i="17" l="1"/>
  <c r="V42" i="17" s="1"/>
  <c r="P42" i="17"/>
  <c r="J68" i="17"/>
  <c r="AZ68" i="17" s="1"/>
  <c r="U68" i="17"/>
  <c r="BK68" i="17" s="1"/>
  <c r="L43" i="17"/>
  <c r="M43" i="17" s="1"/>
  <c r="A69" i="17"/>
  <c r="E44" i="17"/>
  <c r="I44" i="17"/>
  <c r="K44" i="17" s="1"/>
  <c r="BH43" i="17" l="1"/>
  <c r="S43" i="17" s="1"/>
  <c r="T43" i="17" s="1"/>
  <c r="V43" i="17" s="1"/>
  <c r="BJ42" i="17"/>
  <c r="BL42" i="17"/>
  <c r="J69" i="17"/>
  <c r="AZ69" i="17" s="1"/>
  <c r="U69" i="17"/>
  <c r="BK69" i="17" s="1"/>
  <c r="A70" i="17"/>
  <c r="BA44" i="17"/>
  <c r="AW45" i="17"/>
  <c r="H45" i="17" s="1"/>
  <c r="AY44" i="17"/>
  <c r="W42" i="17" l="1"/>
  <c r="X42" i="17" s="1"/>
  <c r="BJ43" i="17"/>
  <c r="BL43" i="17"/>
  <c r="W43" i="17"/>
  <c r="P43" i="17"/>
  <c r="L44" i="17"/>
  <c r="M44" i="17" s="1"/>
  <c r="J70" i="17"/>
  <c r="AZ70" i="17" s="1"/>
  <c r="U70" i="17"/>
  <c r="BK70" i="17" s="1"/>
  <c r="A71" i="17"/>
  <c r="E45" i="17"/>
  <c r="AW46" i="17" s="1"/>
  <c r="I45" i="17"/>
  <c r="K45" i="17" s="1"/>
  <c r="X43" i="17" l="1"/>
  <c r="BH44" i="17"/>
  <c r="S44" i="17" s="1"/>
  <c r="U71" i="17"/>
  <c r="BK71" i="17" s="1"/>
  <c r="J71" i="17"/>
  <c r="AZ71" i="17" s="1"/>
  <c r="BA45" i="17"/>
  <c r="E46" i="17" s="1"/>
  <c r="AW47" i="17" s="1"/>
  <c r="H46" i="17"/>
  <c r="I46" i="17" s="1"/>
  <c r="K46" i="17" s="1"/>
  <c r="AY45" i="17"/>
  <c r="T44" i="17" l="1"/>
  <c r="V44" i="17" s="1"/>
  <c r="P44" i="17"/>
  <c r="L45" i="17"/>
  <c r="M45" i="17" s="1"/>
  <c r="BA46" i="17"/>
  <c r="E47" i="17" s="1"/>
  <c r="AW48" i="17" s="1"/>
  <c r="H47" i="17"/>
  <c r="I47" i="17" s="1"/>
  <c r="K47" i="17" s="1"/>
  <c r="AY46" i="17"/>
  <c r="BH45" i="17" l="1"/>
  <c r="S45" i="17" s="1"/>
  <c r="BJ44" i="17"/>
  <c r="BL44" i="17"/>
  <c r="W44" i="17"/>
  <c r="X44" i="17" s="1"/>
  <c r="L46" i="17"/>
  <c r="M46" i="17" s="1"/>
  <c r="BA47" i="17"/>
  <c r="E48" i="17" s="1"/>
  <c r="L47" i="17"/>
  <c r="H48" i="17"/>
  <c r="I48" i="17" s="1"/>
  <c r="K48" i="17" s="1"/>
  <c r="AY47" i="17"/>
  <c r="T45" i="17" l="1"/>
  <c r="V45" i="17" s="1"/>
  <c r="P45" i="17"/>
  <c r="M47" i="17"/>
  <c r="BA48" i="17"/>
  <c r="AW49" i="17"/>
  <c r="H49" i="17" s="1"/>
  <c r="AY48" i="17"/>
  <c r="BH46" i="17" l="1"/>
  <c r="S46" i="17" s="1"/>
  <c r="T46" i="17" s="1"/>
  <c r="V46" i="17" s="1"/>
  <c r="BJ45" i="17"/>
  <c r="BL45" i="17"/>
  <c r="L48" i="17"/>
  <c r="M48" i="17" s="1"/>
  <c r="E49" i="17"/>
  <c r="I49" i="17"/>
  <c r="K49" i="17" s="1"/>
  <c r="P46" i="17" l="1"/>
  <c r="BH47" i="17" s="1"/>
  <c r="S47" i="17" s="1"/>
  <c r="T47" i="17" s="1"/>
  <c r="V47" i="17" s="1"/>
  <c r="W45" i="17"/>
  <c r="X45" i="17" s="1"/>
  <c r="BJ46" i="17"/>
  <c r="BL46" i="17"/>
  <c r="BA49" i="17"/>
  <c r="AW50" i="17"/>
  <c r="H50" i="17" s="1"/>
  <c r="AY49" i="17"/>
  <c r="W46" i="17" l="1"/>
  <c r="X46" i="17" s="1"/>
  <c r="BJ47" i="17"/>
  <c r="BL47" i="17"/>
  <c r="W47" i="17"/>
  <c r="X47" i="17" s="1"/>
  <c r="P47" i="17"/>
  <c r="L49" i="17"/>
  <c r="M49" i="17" s="1"/>
  <c r="E50" i="17"/>
  <c r="AW51" i="17" s="1"/>
  <c r="H51" i="17" s="1"/>
  <c r="I50" i="17"/>
  <c r="K50" i="17" s="1"/>
  <c r="BH48" i="17" l="1"/>
  <c r="S48" i="17" s="1"/>
  <c r="T48" i="17" s="1"/>
  <c r="V48" i="17" s="1"/>
  <c r="BA50" i="17"/>
  <c r="E51" i="17" s="1"/>
  <c r="AY50" i="17"/>
  <c r="I51" i="17"/>
  <c r="K51" i="17" s="1"/>
  <c r="BJ48" i="17" l="1"/>
  <c r="BL48" i="17"/>
  <c r="W48" i="17"/>
  <c r="X48" i="17" s="1"/>
  <c r="P48" i="17"/>
  <c r="L50" i="17"/>
  <c r="M50" i="17" s="1"/>
  <c r="BA51" i="17"/>
  <c r="AY51" i="17"/>
  <c r="AW52" i="17"/>
  <c r="H52" i="17" s="1"/>
  <c r="BH49" i="17" l="1"/>
  <c r="S49" i="17" s="1"/>
  <c r="T49" i="17" s="1"/>
  <c r="V49" i="17" s="1"/>
  <c r="L51" i="17"/>
  <c r="M51" i="17" s="1"/>
  <c r="E52" i="17"/>
  <c r="I52" i="17"/>
  <c r="K52" i="17" s="1"/>
  <c r="BJ49" i="17" l="1"/>
  <c r="BL49" i="17"/>
  <c r="W49" i="17"/>
  <c r="X49" i="17" s="1"/>
  <c r="P49" i="17"/>
  <c r="BA52" i="17"/>
  <c r="AW53" i="17"/>
  <c r="H53" i="17" s="1"/>
  <c r="AY52" i="17"/>
  <c r="BH50" i="17" l="1"/>
  <c r="S50" i="17" s="1"/>
  <c r="T50" i="17" s="1"/>
  <c r="V50" i="17" s="1"/>
  <c r="L52" i="17"/>
  <c r="M52" i="17" s="1"/>
  <c r="E53" i="17"/>
  <c r="I53" i="17"/>
  <c r="K53" i="17" s="1"/>
  <c r="BJ50" i="17" l="1"/>
  <c r="BL50" i="17"/>
  <c r="P50" i="17"/>
  <c r="BA53" i="17"/>
  <c r="AW54" i="17"/>
  <c r="H54" i="17" s="1"/>
  <c r="AY53" i="17"/>
  <c r="W50" i="17" l="1"/>
  <c r="X50" i="17" s="1"/>
  <c r="BH51" i="17"/>
  <c r="S51" i="17" s="1"/>
  <c r="T51" i="17" s="1"/>
  <c r="V51" i="17" s="1"/>
  <c r="L53" i="17"/>
  <c r="M53" i="17" s="1"/>
  <c r="E54" i="17"/>
  <c r="AW55" i="17" s="1"/>
  <c r="H55" i="17" s="1"/>
  <c r="I54" i="17"/>
  <c r="K54" i="17" s="1"/>
  <c r="BJ51" i="17" l="1"/>
  <c r="BL51" i="17"/>
  <c r="W51" i="17"/>
  <c r="X51" i="17" s="1"/>
  <c r="P51" i="17"/>
  <c r="BA54" i="17"/>
  <c r="E55" i="17" s="1"/>
  <c r="AY54" i="17"/>
  <c r="I55" i="17"/>
  <c r="K55" i="17" s="1"/>
  <c r="BH52" i="17" l="1"/>
  <c r="S52" i="17" s="1"/>
  <c r="T52" i="17" s="1"/>
  <c r="V52" i="17" s="1"/>
  <c r="L54" i="17"/>
  <c r="M54" i="17" s="1"/>
  <c r="BA55" i="17"/>
  <c r="AW56" i="17"/>
  <c r="H56" i="17" s="1"/>
  <c r="AY55" i="17"/>
  <c r="BJ52" i="17" l="1"/>
  <c r="BL52" i="17"/>
  <c r="P52" i="17"/>
  <c r="L55" i="17"/>
  <c r="M55" i="17" s="1"/>
  <c r="E56" i="17"/>
  <c r="I56" i="17"/>
  <c r="K56" i="17" s="1"/>
  <c r="W52" i="17" l="1"/>
  <c r="X52" i="17" s="1"/>
  <c r="BH53" i="17"/>
  <c r="S53" i="17" s="1"/>
  <c r="T53" i="17" s="1"/>
  <c r="V53" i="17" s="1"/>
  <c r="BA56" i="17"/>
  <c r="AW57" i="17"/>
  <c r="H57" i="17" s="1"/>
  <c r="AY56" i="17"/>
  <c r="BJ53" i="17" l="1"/>
  <c r="BL53" i="17"/>
  <c r="P53" i="17"/>
  <c r="L56" i="17"/>
  <c r="M56" i="17" s="1"/>
  <c r="E57" i="17"/>
  <c r="I57" i="17"/>
  <c r="K57" i="17" s="1"/>
  <c r="BH54" i="17" l="1"/>
  <c r="S54" i="17" s="1"/>
  <c r="W53" i="17"/>
  <c r="X53" i="17" s="1"/>
  <c r="BA57" i="17"/>
  <c r="AW58" i="17"/>
  <c r="H58" i="17" s="1"/>
  <c r="AY57" i="17"/>
  <c r="T54" i="17" l="1"/>
  <c r="V54" i="17" s="1"/>
  <c r="P54" i="17"/>
  <c r="L57" i="17"/>
  <c r="M57" i="17" s="1"/>
  <c r="E58" i="17"/>
  <c r="AW59" i="17" s="1"/>
  <c r="H59" i="17" s="1"/>
  <c r="I58" i="17"/>
  <c r="K58" i="17" s="1"/>
  <c r="BH55" i="17" l="1"/>
  <c r="S55" i="17" s="1"/>
  <c r="T55" i="17" s="1"/>
  <c r="V55" i="17" s="1"/>
  <c r="BJ54" i="17"/>
  <c r="BL54" i="17"/>
  <c r="BA58" i="17"/>
  <c r="E59" i="17" s="1"/>
  <c r="AY58" i="17"/>
  <c r="I59" i="17"/>
  <c r="K59" i="17" s="1"/>
  <c r="BJ55" i="17" l="1"/>
  <c r="BL55" i="17"/>
  <c r="W55" i="17"/>
  <c r="W54" i="17"/>
  <c r="X54" i="17" s="1"/>
  <c r="P55" i="17"/>
  <c r="L58" i="17"/>
  <c r="M58" i="17" s="1"/>
  <c r="BA59" i="17"/>
  <c r="AW60" i="17"/>
  <c r="H60" i="17" s="1"/>
  <c r="AY59" i="17"/>
  <c r="BH56" i="17" l="1"/>
  <c r="S56" i="17" s="1"/>
  <c r="T56" i="17" s="1"/>
  <c r="V56" i="17" s="1"/>
  <c r="X55" i="17"/>
  <c r="L59" i="17"/>
  <c r="M59" i="17" s="1"/>
  <c r="E60" i="17"/>
  <c r="I60" i="17"/>
  <c r="K60" i="17" s="1"/>
  <c r="BJ56" i="17" l="1"/>
  <c r="BL56" i="17"/>
  <c r="W56" i="17"/>
  <c r="X56" i="17" s="1"/>
  <c r="P56" i="17"/>
  <c r="BA60" i="17"/>
  <c r="AW61" i="17"/>
  <c r="AY60" i="17"/>
  <c r="BH57" i="17" l="1"/>
  <c r="S57" i="17" s="1"/>
  <c r="L60" i="17"/>
  <c r="M60" i="17" s="1"/>
  <c r="H61" i="17"/>
  <c r="I61" i="17" s="1"/>
  <c r="K61" i="17" s="1"/>
  <c r="E61" i="17"/>
  <c r="T57" i="17" l="1"/>
  <c r="V57" i="17" s="1"/>
  <c r="P57" i="17"/>
  <c r="BA61" i="17"/>
  <c r="AW62" i="17"/>
  <c r="H62" i="17" s="1"/>
  <c r="AY61" i="17"/>
  <c r="BH58" i="17" l="1"/>
  <c r="S58" i="17" s="1"/>
  <c r="BJ57" i="17"/>
  <c r="BL57" i="17"/>
  <c r="W57" i="17"/>
  <c r="X57" i="17" s="1"/>
  <c r="L61" i="17"/>
  <c r="M61" i="17" s="1"/>
  <c r="E62" i="17"/>
  <c r="AW63" i="17" s="1"/>
  <c r="H63" i="17" s="1"/>
  <c r="I62" i="17"/>
  <c r="K62" i="17" s="1"/>
  <c r="T58" i="17" l="1"/>
  <c r="V58" i="17" s="1"/>
  <c r="P58" i="17"/>
  <c r="BA62" i="17"/>
  <c r="E63" i="17" s="1"/>
  <c r="AY62" i="17"/>
  <c r="I63" i="17"/>
  <c r="K63" i="17" s="1"/>
  <c r="BH59" i="17" l="1"/>
  <c r="S59" i="17" s="1"/>
  <c r="T59" i="17" s="1"/>
  <c r="V59" i="17" s="1"/>
  <c r="BJ58" i="17"/>
  <c r="BL58" i="17"/>
  <c r="L62" i="17"/>
  <c r="M62" i="17" s="1"/>
  <c r="BA63" i="17"/>
  <c r="AY63" i="17"/>
  <c r="AW64" i="17"/>
  <c r="H64" i="17" s="1"/>
  <c r="W58" i="17" l="1"/>
  <c r="X58" i="17" s="1"/>
  <c r="BJ59" i="17"/>
  <c r="BL59" i="17"/>
  <c r="P59" i="17"/>
  <c r="L63" i="17"/>
  <c r="M63" i="17" s="1"/>
  <c r="E64" i="17"/>
  <c r="I64" i="17"/>
  <c r="K64" i="17" s="1"/>
  <c r="W59" i="17" l="1"/>
  <c r="X59" i="17" s="1"/>
  <c r="BH60" i="17"/>
  <c r="S60" i="17" s="1"/>
  <c r="BA64" i="17"/>
  <c r="AY64" i="17"/>
  <c r="AW65" i="17"/>
  <c r="H65" i="17" s="1"/>
  <c r="T60" i="17" l="1"/>
  <c r="V60" i="17" s="1"/>
  <c r="P60" i="17"/>
  <c r="L64" i="17"/>
  <c r="M64" i="17" s="1"/>
  <c r="E65" i="17"/>
  <c r="I65" i="17"/>
  <c r="K65" i="17" s="1"/>
  <c r="BH61" i="17" l="1"/>
  <c r="S61" i="17" s="1"/>
  <c r="BJ60" i="17"/>
  <c r="BL60" i="17"/>
  <c r="BA65" i="17"/>
  <c r="AW66" i="17"/>
  <c r="H66" i="17" s="1"/>
  <c r="AY65" i="17"/>
  <c r="P61" i="17" l="1"/>
  <c r="BH62" i="17" s="1"/>
  <c r="S62" i="17" s="1"/>
  <c r="W60" i="17"/>
  <c r="X60" i="17" s="1"/>
  <c r="T61" i="17"/>
  <c r="V61" i="17" s="1"/>
  <c r="L65" i="17"/>
  <c r="M65" i="17" s="1"/>
  <c r="E66" i="17"/>
  <c r="AW67" i="17" s="1"/>
  <c r="H67" i="17" s="1"/>
  <c r="I66" i="17"/>
  <c r="K66" i="17" s="1"/>
  <c r="T62" i="17" l="1"/>
  <c r="V62" i="17" s="1"/>
  <c r="BL61" i="17"/>
  <c r="P62" i="17" s="1"/>
  <c r="BJ61" i="17"/>
  <c r="BA66" i="17"/>
  <c r="E67" i="17" s="1"/>
  <c r="AY66" i="17"/>
  <c r="I67" i="17"/>
  <c r="K67" i="17" s="1"/>
  <c r="W61" i="17" l="1"/>
  <c r="X61" i="17" s="1"/>
  <c r="BH63" i="17"/>
  <c r="S63" i="17" s="1"/>
  <c r="BL62" i="17"/>
  <c r="BJ62" i="17"/>
  <c r="W62" i="17"/>
  <c r="BA67" i="17"/>
  <c r="L66" i="17"/>
  <c r="M66" i="17" s="1"/>
  <c r="AY67" i="17"/>
  <c r="AW68" i="17"/>
  <c r="H68" i="17" s="1"/>
  <c r="X62" i="17" l="1"/>
  <c r="T63" i="17"/>
  <c r="V63" i="17" s="1"/>
  <c r="P63" i="17"/>
  <c r="L67" i="17"/>
  <c r="M67" i="17" s="1"/>
  <c r="E68" i="17"/>
  <c r="I68" i="17"/>
  <c r="K68" i="17" s="1"/>
  <c r="BH64" i="17" l="1"/>
  <c r="S64" i="17" s="1"/>
  <c r="T64" i="17" s="1"/>
  <c r="V64" i="17" s="1"/>
  <c r="BJ63" i="17"/>
  <c r="BL63" i="17"/>
  <c r="W63" i="17"/>
  <c r="X63" i="17" s="1"/>
  <c r="BA68" i="17"/>
  <c r="AW69" i="17"/>
  <c r="H69" i="17" s="1"/>
  <c r="AY68" i="17"/>
  <c r="BJ64" i="17" l="1"/>
  <c r="BL64" i="17"/>
  <c r="P64" i="17"/>
  <c r="L68" i="17"/>
  <c r="M68" i="17" s="1"/>
  <c r="E69" i="17"/>
  <c r="I69" i="17"/>
  <c r="K69" i="17" s="1"/>
  <c r="W64" i="17" l="1"/>
  <c r="X64" i="17" s="1"/>
  <c r="BH65" i="17"/>
  <c r="S65" i="17" s="1"/>
  <c r="BA69" i="17"/>
  <c r="AW70" i="17"/>
  <c r="H70" i="17" s="1"/>
  <c r="AY69" i="17"/>
  <c r="T65" i="17" l="1"/>
  <c r="V65" i="17" s="1"/>
  <c r="P65" i="17"/>
  <c r="L69" i="17"/>
  <c r="M69" i="17" s="1"/>
  <c r="E70" i="17"/>
  <c r="AW71" i="17" s="1"/>
  <c r="H71" i="17" s="1"/>
  <c r="I70" i="17"/>
  <c r="K70" i="17" s="1"/>
  <c r="BH66" i="17" l="1"/>
  <c r="S66" i="17" s="1"/>
  <c r="T66" i="17" s="1"/>
  <c r="V66" i="17" s="1"/>
  <c r="BJ65" i="17"/>
  <c r="BL65" i="17"/>
  <c r="BA70" i="17"/>
  <c r="E71" i="17" s="1"/>
  <c r="AY70" i="17"/>
  <c r="I71" i="17"/>
  <c r="K71" i="17" s="1"/>
  <c r="W65" i="17" l="1"/>
  <c r="X65" i="17" s="1"/>
  <c r="BJ66" i="17"/>
  <c r="BL66" i="17"/>
  <c r="P66" i="17"/>
  <c r="BA71" i="17"/>
  <c r="L70" i="17"/>
  <c r="M70" i="17" s="1"/>
  <c r="AY71" i="17"/>
  <c r="W66" i="17" l="1"/>
  <c r="X66" i="17" s="1"/>
  <c r="BH67" i="17"/>
  <c r="S67" i="17" s="1"/>
  <c r="L71" i="17"/>
  <c r="M71" i="17" s="1"/>
  <c r="T67" i="17" l="1"/>
  <c r="V67" i="17" s="1"/>
  <c r="P67" i="17"/>
  <c r="BH68" i="17" l="1"/>
  <c r="S68" i="17" s="1"/>
  <c r="T68" i="17" s="1"/>
  <c r="V68" i="17" s="1"/>
  <c r="BJ67" i="17"/>
  <c r="BL67" i="17"/>
  <c r="W67" i="17" l="1"/>
  <c r="X67" i="17" s="1"/>
  <c r="BJ68" i="17"/>
  <c r="BL68" i="17"/>
  <c r="P68" i="17"/>
  <c r="W68" i="17" l="1"/>
  <c r="X68" i="17" s="1"/>
  <c r="BH69" i="17"/>
  <c r="S69" i="17" s="1"/>
  <c r="T69" i="17" s="1"/>
  <c r="V69" i="17" s="1"/>
  <c r="BJ69" i="17" l="1"/>
  <c r="BL69" i="17"/>
  <c r="W69" i="17"/>
  <c r="X69" i="17" s="1"/>
  <c r="P69" i="17"/>
  <c r="BH70" i="17" l="1"/>
  <c r="S70" i="17" s="1"/>
  <c r="T70" i="17" s="1"/>
  <c r="V70" i="17" s="1"/>
  <c r="BJ70" i="17" l="1"/>
  <c r="BL70" i="17"/>
  <c r="P70" i="17"/>
  <c r="BH71" i="17" l="1"/>
  <c r="S71" i="17" s="1"/>
  <c r="T71" i="17" s="1"/>
  <c r="V71" i="17" s="1"/>
  <c r="W70" i="17"/>
  <c r="X70" i="17" s="1"/>
  <c r="BJ71" i="17" l="1"/>
  <c r="BL71" i="17"/>
  <c r="P71" i="17"/>
  <c r="W71" i="17" l="1"/>
  <c r="X71" i="17" s="1"/>
</calcChain>
</file>

<file path=xl/sharedStrings.xml><?xml version="1.0" encoding="utf-8"?>
<sst xmlns="http://schemas.openxmlformats.org/spreadsheetml/2006/main" count="195" uniqueCount="86">
  <si>
    <t>Chase</t>
  </si>
  <si>
    <t>AmEx</t>
  </si>
  <si>
    <t>US Bank</t>
  </si>
  <si>
    <t>Totals</t>
  </si>
  <si>
    <t>Amount</t>
  </si>
  <si>
    <t>Food - groceries</t>
  </si>
  <si>
    <t>Haircuts</t>
  </si>
  <si>
    <t>Cash</t>
  </si>
  <si>
    <t>Description</t>
  </si>
  <si>
    <t>Citibank</t>
  </si>
  <si>
    <t>Card</t>
  </si>
  <si>
    <t>Date</t>
  </si>
  <si>
    <t>Comcast</t>
  </si>
  <si>
    <t>Clothes</t>
  </si>
  <si>
    <t>Whole Foods</t>
  </si>
  <si>
    <t>Bike stuff</t>
  </si>
  <si>
    <t>Fastrak</t>
  </si>
  <si>
    <t>Credit card billing</t>
  </si>
  <si>
    <t>Bicycle expenses</t>
  </si>
  <si>
    <t>Food - dining</t>
  </si>
  <si>
    <t>Borders</t>
  </si>
  <si>
    <t>Category</t>
  </si>
  <si>
    <t>Categories</t>
  </si>
  <si>
    <t>Gas</t>
  </si>
  <si>
    <t>Car expenses</t>
  </si>
  <si>
    <t>Motorcycle expenses</t>
  </si>
  <si>
    <t>Utilities and phone</t>
  </si>
  <si>
    <t>Insurance</t>
  </si>
  <si>
    <t>Other</t>
  </si>
  <si>
    <t>BofA</t>
  </si>
  <si>
    <t>Purchases</t>
  </si>
  <si>
    <t>Flip flops</t>
  </si>
  <si>
    <t>Camping food</t>
  </si>
  <si>
    <t>Court</t>
  </si>
  <si>
    <t>Trader Joe's</t>
  </si>
  <si>
    <t>Raffle ticket</t>
  </si>
  <si>
    <t>Bluegrass ticket</t>
  </si>
  <si>
    <t>T-Mobile</t>
  </si>
  <si>
    <t>Social</t>
  </si>
  <si>
    <t>Bakery</t>
  </si>
  <si>
    <t>Pho</t>
  </si>
  <si>
    <t>Mollie Stone's</t>
  </si>
  <si>
    <t>Utilities &amp; phone</t>
  </si>
  <si>
    <t>Car stuff</t>
  </si>
  <si>
    <t>Moto stuff</t>
  </si>
  <si>
    <t>Credit card fees</t>
  </si>
  <si>
    <t>Targets</t>
  </si>
  <si>
    <t>Amazon</t>
  </si>
  <si>
    <t>Nachos</t>
  </si>
  <si>
    <t>Starbucks</t>
  </si>
  <si>
    <t>Verizon</t>
  </si>
  <si>
    <t>Bar</t>
  </si>
  <si>
    <t>Years</t>
  </si>
  <si>
    <t>Age</t>
  </si>
  <si>
    <t>Roth IRA</t>
  </si>
  <si>
    <t>Principal</t>
  </si>
  <si>
    <t>DGI Calculator</t>
  </si>
  <si>
    <t>Taxable</t>
  </si>
  <si>
    <t>Contribution</t>
  </si>
  <si>
    <t>Dividend</t>
  </si>
  <si>
    <t>Capital Appreciation:</t>
  </si>
  <si>
    <t>Account Type:</t>
  </si>
  <si>
    <t>Tax</t>
  </si>
  <si>
    <t>dilution of reinvestment strength</t>
  </si>
  <si>
    <t>Starting Yield:</t>
  </si>
  <si>
    <t>Ctrbn. Yld</t>
  </si>
  <si>
    <t>Calc'd yield increase</t>
  </si>
  <si>
    <t>Calc'd appreciation</t>
  </si>
  <si>
    <t>Retirement Age:</t>
  </si>
  <si>
    <t>Reinv.</t>
  </si>
  <si>
    <t>Cumulative CF</t>
  </si>
  <si>
    <t>Account 1 calcs</t>
  </si>
  <si>
    <t>Account 2 calcs</t>
  </si>
  <si>
    <t>Dividends</t>
  </si>
  <si>
    <t>Taxes paid from:</t>
  </si>
  <si>
    <t>Income</t>
  </si>
  <si>
    <t>Taxes withdrawn</t>
  </si>
  <si>
    <t>Pre-retirement LTCG Tax:</t>
  </si>
  <si>
    <t>Post-retirement LTCG Tax:</t>
  </si>
  <si>
    <t>Net Inv. Income</t>
  </si>
  <si>
    <t>CapApp</t>
  </si>
  <si>
    <t>Account #1 (or Stock #1)</t>
  </si>
  <si>
    <t>Account #2 (or Stock #2)</t>
  </si>
  <si>
    <t xml:space="preserve">Dividend Growth Rate: </t>
  </si>
  <si>
    <t>1Yr DGR</t>
  </si>
  <si>
    <t>Current Yld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</si>
</sst>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$&quot;* #,##0.00_);_(&quot;$&quot;* \(#,##0.00\);_(&quot;$&quot;* &quot;-&quot;??_);_(@_)"/>
    <numFmt numFmtId="165" formatCode="&quot;$&quot;#,##0"/>
    <numFmt numFmtId="166" formatCode="&quot;$&quot;#,##0.00"/>
    <numFmt numFmtId="167" formatCode="m/d;@"/>
    <numFmt numFmtId="168" formatCode="0.00000000"/>
    <numFmt numFmtId="169" formatCode="dd/mm/yy"/>
    <numFmt numFmtId="170" formatCode="m/d"/>
    <numFmt numFmtId="171" formatCode="_(&quot;$&quot;* #,##0_);_(&quot;$&quot;* \(#,##0\);_(&quot;$&quot;* &quot;-&quot;??_);_(@_)"/>
    <numFmt numFmtId="172" formatCode="0.0%"/>
    <numFmt numFmtId="173" formatCode="0.00000000000000%"/>
  </numFmts>
  <fonts count="1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00B050"/>
      <name val="Arial"/>
      <family val="2"/>
    </font>
    <font>
      <sz val="10"/>
      <name val="Arial"/>
      <family val="2"/>
    </font>
    <font>
      <sz val="10"/>
      <color theme="0" tint="-0.49998474074526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theme="0" tint="-0.499984740745262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9"/>
      <color rgb="FF0070C0"/>
      <name val="Arial"/>
      <family val="2"/>
    </font>
    <font>
      <b/>
      <sz val="9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FFFCC"/>
        <bgColor indexed="64"/>
      </patternFill>
    </fill>
  </fills>
  <borders count="4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/>
      <right style="thin">
        <color theme="0" tint="-0.14996795556505021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217">
    <xf numFmtId="0" fontId="0" fillId="0" borderId="0" xfId="0"/>
    <xf numFmtId="0" fontId="0" fillId="0" borderId="0" xfId="0" applyAlignment="1" applyProtection="1">
      <alignment horizontal="right"/>
      <protection locked="0"/>
    </xf>
    <xf numFmtId="0" fontId="0" fillId="0" borderId="0" xfId="0" applyProtection="1">
      <protection locked="0"/>
    </xf>
    <xf numFmtId="165" fontId="0" fillId="0" borderId="0" xfId="0" applyNumberFormat="1" applyProtection="1">
      <protection locked="0"/>
    </xf>
    <xf numFmtId="0" fontId="3" fillId="0" borderId="1" xfId="0" applyFont="1" applyBorder="1" applyAlignment="1" applyProtection="1">
      <alignment horizontal="right"/>
      <protection locked="0"/>
    </xf>
    <xf numFmtId="165" fontId="3" fillId="0" borderId="0" xfId="0" applyNumberFormat="1" applyFont="1" applyBorder="1" applyProtection="1">
      <protection locked="0"/>
    </xf>
    <xf numFmtId="165" fontId="3" fillId="0" borderId="0" xfId="0" applyNumberFormat="1" applyFont="1" applyBorder="1" applyAlignment="1" applyProtection="1">
      <protection locked="0"/>
    </xf>
    <xf numFmtId="165" fontId="3" fillId="0" borderId="0" xfId="0" applyNumberFormat="1" applyFont="1" applyFill="1" applyBorder="1" applyAlignment="1" applyProtection="1">
      <protection locked="0"/>
    </xf>
    <xf numFmtId="165" fontId="3" fillId="0" borderId="5" xfId="0" applyNumberFormat="1" applyFont="1" applyBorder="1" applyAlignment="1" applyProtection="1">
      <protection locked="0"/>
    </xf>
    <xf numFmtId="0" fontId="0" fillId="0" borderId="0" xfId="0" applyBorder="1" applyProtection="1">
      <protection locked="0"/>
    </xf>
    <xf numFmtId="165" fontId="0" fillId="0" borderId="1" xfId="0" applyNumberFormat="1" applyBorder="1" applyProtection="1"/>
    <xf numFmtId="165" fontId="0" fillId="0" borderId="6" xfId="0" applyNumberFormat="1" applyBorder="1" applyProtection="1"/>
    <xf numFmtId="0" fontId="0" fillId="0" borderId="0" xfId="0" applyProtection="1"/>
    <xf numFmtId="0" fontId="3" fillId="0" borderId="1" xfId="0" applyFont="1" applyFill="1" applyBorder="1" applyAlignment="1" applyProtection="1">
      <alignment horizontal="right"/>
      <protection locked="0"/>
    </xf>
    <xf numFmtId="0" fontId="3" fillId="0" borderId="7" xfId="0" applyFont="1" applyBorder="1" applyAlignment="1" applyProtection="1">
      <alignment horizontal="right"/>
      <protection locked="0"/>
    </xf>
    <xf numFmtId="168" fontId="0" fillId="0" borderId="0" xfId="0" applyNumberFormat="1" applyProtection="1">
      <protection locked="0"/>
    </xf>
    <xf numFmtId="168" fontId="0" fillId="0" borderId="0" xfId="0" applyNumberFormat="1" applyBorder="1" applyProtection="1">
      <protection locked="0"/>
    </xf>
    <xf numFmtId="0" fontId="0" fillId="2" borderId="0" xfId="0" applyFill="1" applyAlignment="1"/>
    <xf numFmtId="0" fontId="0" fillId="2" borderId="0" xfId="0" applyFill="1" applyBorder="1" applyAlignment="1"/>
    <xf numFmtId="167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right"/>
      <protection locked="0"/>
    </xf>
    <xf numFmtId="0" fontId="3" fillId="0" borderId="9" xfId="0" applyNumberFormat="1" applyFont="1" applyBorder="1" applyAlignment="1" applyProtection="1">
      <alignment horizontal="right"/>
    </xf>
    <xf numFmtId="0" fontId="3" fillId="0" borderId="10" xfId="0" applyNumberFormat="1" applyFont="1" applyBorder="1" applyAlignment="1" applyProtection="1">
      <alignment horizontal="right"/>
    </xf>
    <xf numFmtId="0" fontId="0" fillId="0" borderId="0" xfId="0" applyNumberFormat="1" applyAlignment="1" applyProtection="1">
      <alignment horizontal="right"/>
    </xf>
    <xf numFmtId="22" fontId="0" fillId="0" borderId="0" xfId="0" applyNumberFormat="1" applyAlignment="1" applyProtection="1">
      <alignment horizontal="right"/>
    </xf>
    <xf numFmtId="0" fontId="0" fillId="0" borderId="0" xfId="0" applyNumberFormat="1" applyProtection="1">
      <protection locked="0"/>
    </xf>
    <xf numFmtId="0" fontId="0" fillId="0" borderId="0" xfId="0" applyNumberFormat="1" applyBorder="1" applyProtection="1">
      <protection locked="0"/>
    </xf>
    <xf numFmtId="169" fontId="0" fillId="0" borderId="0" xfId="0" applyNumberFormat="1" applyFill="1" applyAlignment="1" applyProtection="1">
      <alignment horizontal="center"/>
    </xf>
    <xf numFmtId="170" fontId="0" fillId="0" borderId="0" xfId="0" applyNumberFormat="1" applyFill="1" applyAlignment="1" applyProtection="1">
      <alignment horizontal="center"/>
    </xf>
    <xf numFmtId="0" fontId="3" fillId="0" borderId="0" xfId="0" applyFont="1" applyBorder="1" applyAlignment="1" applyProtection="1">
      <alignment horizontal="right"/>
      <protection locked="0"/>
    </xf>
    <xf numFmtId="170" fontId="0" fillId="0" borderId="8" xfId="0" applyNumberFormat="1" applyFill="1" applyBorder="1" applyAlignment="1" applyProtection="1">
      <alignment horizontal="center"/>
    </xf>
    <xf numFmtId="165" fontId="3" fillId="0" borderId="1" xfId="1" applyNumberFormat="1" applyFont="1" applyBorder="1" applyAlignment="1" applyProtection="1">
      <alignment horizontal="right"/>
      <protection locked="0"/>
    </xf>
    <xf numFmtId="165" fontId="3" fillId="0" borderId="9" xfId="0" applyNumberFormat="1" applyFont="1" applyBorder="1" applyAlignment="1" applyProtection="1">
      <protection locked="0"/>
    </xf>
    <xf numFmtId="165" fontId="3" fillId="0" borderId="8" xfId="0" applyNumberFormat="1" applyFont="1" applyFill="1" applyBorder="1" applyAlignment="1" applyProtection="1">
      <protection locked="0"/>
    </xf>
    <xf numFmtId="0" fontId="0" fillId="0" borderId="3" xfId="0" applyFill="1" applyBorder="1" applyAlignment="1"/>
    <xf numFmtId="0" fontId="0" fillId="0" borderId="3" xfId="0" applyFill="1" applyBorder="1" applyAlignment="1" applyProtection="1">
      <alignment horizontal="left"/>
      <protection locked="0"/>
    </xf>
    <xf numFmtId="0" fontId="0" fillId="0" borderId="3" xfId="0" applyFill="1" applyBorder="1" applyProtection="1">
      <protection locked="0"/>
    </xf>
    <xf numFmtId="167" fontId="0" fillId="0" borderId="3" xfId="0" applyNumberFormat="1" applyFill="1" applyBorder="1" applyAlignment="1" applyProtection="1">
      <alignment horizontal="center"/>
      <protection locked="0"/>
    </xf>
    <xf numFmtId="168" fontId="0" fillId="0" borderId="0" xfId="0" applyNumberFormat="1" applyFill="1" applyBorder="1" applyProtection="1">
      <protection locked="0"/>
    </xf>
    <xf numFmtId="0" fontId="0" fillId="0" borderId="0" xfId="0" applyNumberFormat="1" applyFill="1" applyBorder="1" applyAlignment="1" applyProtection="1">
      <alignment horizontal="right"/>
      <protection locked="0"/>
    </xf>
    <xf numFmtId="0" fontId="0" fillId="0" borderId="0" xfId="0" applyFill="1" applyBorder="1" applyAlignment="1"/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168" fontId="0" fillId="0" borderId="0" xfId="0" applyNumberFormat="1" applyFill="1" applyProtection="1">
      <protection locked="0"/>
    </xf>
    <xf numFmtId="0" fontId="0" fillId="0" borderId="0" xfId="0" applyFill="1" applyAlignment="1"/>
    <xf numFmtId="0" fontId="0" fillId="0" borderId="0" xfId="0" applyNumberFormat="1" applyFill="1" applyAlignment="1" applyProtection="1">
      <alignment horizontal="right"/>
      <protection locked="0"/>
    </xf>
    <xf numFmtId="0" fontId="3" fillId="0" borderId="0" xfId="0" applyNumberFormat="1" applyFont="1" applyAlignment="1" applyProtection="1">
      <alignment horizontal="right"/>
    </xf>
    <xf numFmtId="14" fontId="3" fillId="0" borderId="0" xfId="0" applyNumberFormat="1" applyFont="1" applyAlignment="1" applyProtection="1">
      <alignment horizontal="right"/>
    </xf>
    <xf numFmtId="18" fontId="3" fillId="0" borderId="0" xfId="0" applyNumberFormat="1" applyFont="1" applyAlignment="1" applyProtection="1">
      <alignment horizontal="right"/>
    </xf>
    <xf numFmtId="166" fontId="0" fillId="0" borderId="9" xfId="0" applyNumberFormat="1" applyBorder="1" applyProtection="1"/>
    <xf numFmtId="165" fontId="3" fillId="0" borderId="12" xfId="0" applyNumberFormat="1" applyFont="1" applyFill="1" applyBorder="1" applyAlignment="1" applyProtection="1">
      <alignment horizontal="right"/>
      <protection locked="0"/>
    </xf>
    <xf numFmtId="165" fontId="3" fillId="0" borderId="12" xfId="0" applyNumberFormat="1" applyFont="1" applyBorder="1" applyAlignment="1" applyProtection="1">
      <alignment horizontal="right"/>
      <protection locked="0"/>
    </xf>
    <xf numFmtId="165" fontId="3" fillId="0" borderId="13" xfId="0" applyNumberFormat="1" applyFont="1" applyBorder="1" applyAlignment="1" applyProtection="1">
      <alignment horizontal="right"/>
      <protection locked="0"/>
    </xf>
    <xf numFmtId="170" fontId="3" fillId="0" borderId="12" xfId="0" applyNumberFormat="1" applyFont="1" applyBorder="1" applyAlignment="1" applyProtection="1">
      <alignment horizontal="right"/>
      <protection locked="0"/>
    </xf>
    <xf numFmtId="165" fontId="0" fillId="0" borderId="9" xfId="0" applyNumberFormat="1" applyBorder="1" applyProtection="1"/>
    <xf numFmtId="0" fontId="3" fillId="0" borderId="0" xfId="0" applyNumberFormat="1" applyFont="1" applyAlignment="1" applyProtection="1">
      <alignment horizontal="right"/>
      <protection locked="0"/>
    </xf>
    <xf numFmtId="0" fontId="6" fillId="0" borderId="8" xfId="0" applyNumberFormat="1" applyFont="1" applyBorder="1" applyAlignment="1" applyProtection="1">
      <alignment horizontal="right"/>
    </xf>
    <xf numFmtId="165" fontId="0" fillId="0" borderId="2" xfId="0" applyNumberFormat="1" applyBorder="1" applyProtection="1">
      <protection locked="0"/>
    </xf>
    <xf numFmtId="165" fontId="0" fillId="0" borderId="2" xfId="0" applyNumberFormat="1" applyBorder="1" applyProtection="1"/>
    <xf numFmtId="0" fontId="0" fillId="0" borderId="12" xfId="0" applyNumberFormat="1" applyBorder="1" applyAlignment="1" applyProtection="1">
      <alignment horizontal="right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14" xfId="0" applyFont="1" applyFill="1" applyBorder="1" applyAlignment="1" applyProtection="1">
      <alignment horizontal="center"/>
      <protection locked="0"/>
    </xf>
    <xf numFmtId="167" fontId="2" fillId="0" borderId="9" xfId="0" applyNumberFormat="1" applyFont="1" applyBorder="1" applyAlignment="1" applyProtection="1">
      <alignment horizontal="center"/>
    </xf>
    <xf numFmtId="165" fontId="0" fillId="0" borderId="0" xfId="0" applyNumberFormat="1" applyBorder="1" applyProtection="1"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16" fontId="0" fillId="0" borderId="1" xfId="0" applyNumberFormat="1" applyBorder="1" applyProtection="1">
      <protection locked="0"/>
    </xf>
    <xf numFmtId="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165" fontId="2" fillId="0" borderId="6" xfId="1" applyNumberFormat="1" applyFont="1" applyFill="1" applyBorder="1" applyAlignment="1" applyProtection="1">
      <alignment horizontal="center"/>
      <protection locked="0"/>
    </xf>
    <xf numFmtId="0" fontId="2" fillId="0" borderId="11" xfId="0" applyNumberFormat="1" applyFont="1" applyBorder="1" applyAlignment="1" applyProtection="1">
      <alignment horizontal="right"/>
      <protection locked="0"/>
    </xf>
    <xf numFmtId="0" fontId="2" fillId="0" borderId="11" xfId="0" applyFont="1" applyBorder="1" applyAlignment="1" applyProtection="1">
      <alignment horizontal="left"/>
      <protection locked="0"/>
    </xf>
    <xf numFmtId="0" fontId="2" fillId="0" borderId="11" xfId="0" applyNumberFormat="1" applyFont="1" applyBorder="1" applyAlignment="1" applyProtection="1">
      <alignment horizontal="left"/>
      <protection locked="0"/>
    </xf>
    <xf numFmtId="0" fontId="2" fillId="0" borderId="11" xfId="0" applyNumberFormat="1" applyFont="1" applyBorder="1" applyAlignment="1" applyProtection="1">
      <alignment horizontal="right"/>
    </xf>
    <xf numFmtId="0" fontId="5" fillId="0" borderId="11" xfId="0" applyNumberFormat="1" applyFont="1" applyBorder="1" applyAlignment="1" applyProtection="1">
      <alignment horizontal="center" vertical="center"/>
    </xf>
    <xf numFmtId="0" fontId="2" fillId="0" borderId="6" xfId="0" applyNumberFormat="1" applyFont="1" applyBorder="1" applyAlignment="1" applyProtection="1">
      <alignment horizontal="left"/>
      <protection locked="0"/>
    </xf>
    <xf numFmtId="0" fontId="2" fillId="0" borderId="11" xfId="0" applyFont="1" applyBorder="1" applyAlignment="1" applyProtection="1">
      <alignment horizontal="left" wrapText="1"/>
      <protection locked="0"/>
    </xf>
    <xf numFmtId="0" fontId="2" fillId="0" borderId="1" xfId="0" applyNumberFormat="1" applyFont="1" applyBorder="1" applyAlignment="1" applyProtection="1">
      <alignment horizontal="right"/>
      <protection locked="0"/>
    </xf>
    <xf numFmtId="171" fontId="0" fillId="0" borderId="0" xfId="1" applyNumberFormat="1" applyFont="1" applyProtection="1">
      <protection locked="0"/>
    </xf>
    <xf numFmtId="165" fontId="0" fillId="0" borderId="0" xfId="1" applyNumberFormat="1" applyFont="1" applyProtection="1">
      <protection locked="0"/>
    </xf>
    <xf numFmtId="165" fontId="0" fillId="0" borderId="0" xfId="1" applyNumberFormat="1" applyFont="1" applyBorder="1" applyProtection="1">
      <protection locked="0"/>
    </xf>
    <xf numFmtId="0" fontId="2" fillId="0" borderId="11" xfId="0" applyFont="1" applyBorder="1" applyAlignment="1" applyProtection="1">
      <alignment horizontal="left" textRotation="90" wrapText="1"/>
      <protection locked="0"/>
    </xf>
    <xf numFmtId="165" fontId="0" fillId="0" borderId="8" xfId="1" applyNumberFormat="1" applyFont="1" applyBorder="1" applyProtection="1">
      <protection locked="0"/>
    </xf>
    <xf numFmtId="165" fontId="0" fillId="0" borderId="2" xfId="1" applyNumberFormat="1" applyFont="1" applyBorder="1" applyProtection="1">
      <protection locked="0"/>
    </xf>
    <xf numFmtId="0" fontId="3" fillId="0" borderId="1" xfId="0" applyFont="1" applyBorder="1" applyProtection="1">
      <protection locked="0"/>
    </xf>
    <xf numFmtId="1" fontId="0" fillId="0" borderId="0" xfId="0" applyNumberFormat="1" applyFill="1" applyProtection="1">
      <protection locked="0"/>
    </xf>
    <xf numFmtId="0" fontId="2" fillId="0" borderId="0" xfId="0" applyFont="1"/>
    <xf numFmtId="171" fontId="0" fillId="0" borderId="0" xfId="1" applyNumberFormat="1" applyFont="1"/>
    <xf numFmtId="171" fontId="1" fillId="0" borderId="0" xfId="1" applyNumberFormat="1" applyFont="1"/>
    <xf numFmtId="171" fontId="7" fillId="0" borderId="0" xfId="1" applyNumberFormat="1" applyFont="1"/>
    <xf numFmtId="0" fontId="0" fillId="0" borderId="0" xfId="0" applyAlignment="1">
      <alignment horizontal="center"/>
    </xf>
    <xf numFmtId="171" fontId="10" fillId="0" borderId="0" xfId="1" applyNumberFormat="1" applyFont="1"/>
    <xf numFmtId="0" fontId="11" fillId="0" borderId="0" xfId="0" applyFont="1"/>
    <xf numFmtId="0" fontId="10" fillId="0" borderId="0" xfId="1" applyNumberFormat="1" applyFont="1"/>
    <xf numFmtId="0" fontId="4" fillId="0" borderId="0" xfId="0" applyFont="1"/>
    <xf numFmtId="0" fontId="13" fillId="0" borderId="11" xfId="0" applyFont="1" applyBorder="1"/>
    <xf numFmtId="171" fontId="13" fillId="0" borderId="11" xfId="1" applyNumberFormat="1" applyFont="1" applyBorder="1"/>
    <xf numFmtId="9" fontId="17" fillId="0" borderId="0" xfId="2" applyFont="1" applyFill="1" applyBorder="1" applyAlignment="1">
      <alignment horizontal="left"/>
    </xf>
    <xf numFmtId="9" fontId="16" fillId="0" borderId="0" xfId="2" applyFont="1" applyFill="1" applyBorder="1" applyAlignment="1">
      <alignment horizontal="left"/>
    </xf>
    <xf numFmtId="0" fontId="13" fillId="0" borderId="15" xfId="0" applyFont="1" applyBorder="1"/>
    <xf numFmtId="0" fontId="4" fillId="0" borderId="19" xfId="0" applyFont="1" applyBorder="1"/>
    <xf numFmtId="0" fontId="4" fillId="0" borderId="20" xfId="0" applyFont="1" applyBorder="1"/>
    <xf numFmtId="171" fontId="4" fillId="0" borderId="15" xfId="1" applyNumberFormat="1" applyFont="1" applyBorder="1"/>
    <xf numFmtId="9" fontId="4" fillId="0" borderId="15" xfId="2" applyFont="1" applyFill="1" applyBorder="1"/>
    <xf numFmtId="172" fontId="4" fillId="0" borderId="15" xfId="2" applyNumberFormat="1" applyFont="1" applyFill="1" applyBorder="1"/>
    <xf numFmtId="171" fontId="15" fillId="0" borderId="15" xfId="1" applyNumberFormat="1" applyFont="1" applyBorder="1"/>
    <xf numFmtId="0" fontId="15" fillId="0" borderId="15" xfId="1" applyNumberFormat="1" applyFont="1" applyBorder="1"/>
    <xf numFmtId="9" fontId="15" fillId="0" borderId="15" xfId="2" applyFont="1" applyBorder="1" applyAlignment="1">
      <alignment horizontal="center"/>
    </xf>
    <xf numFmtId="165" fontId="4" fillId="0" borderId="15" xfId="1" applyNumberFormat="1" applyFont="1" applyBorder="1"/>
    <xf numFmtId="165" fontId="4" fillId="0" borderId="19" xfId="1" applyNumberFormat="1" applyFont="1" applyBorder="1"/>
    <xf numFmtId="9" fontId="4" fillId="0" borderId="16" xfId="2" applyFont="1" applyFill="1" applyBorder="1"/>
    <xf numFmtId="172" fontId="4" fillId="0" borderId="16" xfId="2" applyNumberFormat="1" applyFont="1" applyFill="1" applyBorder="1"/>
    <xf numFmtId="171" fontId="15" fillId="0" borderId="16" xfId="1" applyNumberFormat="1" applyFont="1" applyBorder="1"/>
    <xf numFmtId="165" fontId="4" fillId="0" borderId="20" xfId="1" applyNumberFormat="1" applyFont="1" applyBorder="1"/>
    <xf numFmtId="171" fontId="4" fillId="3" borderId="17" xfId="1" applyNumberFormat="1" applyFont="1" applyFill="1" applyBorder="1"/>
    <xf numFmtId="9" fontId="4" fillId="3" borderId="18" xfId="2" applyFont="1" applyFill="1" applyBorder="1"/>
    <xf numFmtId="172" fontId="12" fillId="3" borderId="21" xfId="2" applyNumberFormat="1" applyFont="1" applyFill="1" applyBorder="1" applyAlignment="1">
      <alignment horizontal="left"/>
    </xf>
    <xf numFmtId="172" fontId="12" fillId="3" borderId="22" xfId="2" applyNumberFormat="1" applyFont="1" applyFill="1" applyBorder="1" applyAlignment="1">
      <alignment horizontal="left"/>
    </xf>
    <xf numFmtId="9" fontId="12" fillId="3" borderId="21" xfId="2" applyFont="1" applyFill="1" applyBorder="1" applyAlignment="1">
      <alignment horizontal="left"/>
    </xf>
    <xf numFmtId="9" fontId="12" fillId="3" borderId="22" xfId="2" applyFont="1" applyFill="1" applyBorder="1" applyAlignment="1">
      <alignment horizontal="left"/>
    </xf>
    <xf numFmtId="171" fontId="11" fillId="0" borderId="23" xfId="1" applyNumberFormat="1" applyFont="1" applyBorder="1" applyAlignment="1"/>
    <xf numFmtId="171" fontId="11" fillId="0" borderId="24" xfId="1" applyNumberFormat="1" applyFont="1" applyBorder="1" applyAlignment="1"/>
    <xf numFmtId="171" fontId="11" fillId="0" borderId="25" xfId="1" applyNumberFormat="1" applyFont="1" applyBorder="1" applyAlignment="1"/>
    <xf numFmtId="0" fontId="11" fillId="0" borderId="23" xfId="0" applyFont="1" applyBorder="1" applyAlignment="1"/>
    <xf numFmtId="0" fontId="11" fillId="0" borderId="24" xfId="0" applyFont="1" applyBorder="1" applyAlignment="1"/>
    <xf numFmtId="0" fontId="11" fillId="0" borderId="25" xfId="0" applyFont="1" applyBorder="1" applyAlignment="1"/>
    <xf numFmtId="172" fontId="12" fillId="3" borderId="28" xfId="2" applyNumberFormat="1" applyFont="1" applyFill="1" applyBorder="1" applyAlignment="1">
      <alignment horizontal="left"/>
    </xf>
    <xf numFmtId="0" fontId="12" fillId="3" borderId="28" xfId="0" applyFont="1" applyFill="1" applyBorder="1" applyAlignment="1">
      <alignment horizontal="left"/>
    </xf>
    <xf numFmtId="9" fontId="11" fillId="0" borderId="0" xfId="2" applyFont="1" applyFill="1" applyBorder="1" applyAlignment="1">
      <alignment horizontal="left"/>
    </xf>
    <xf numFmtId="171" fontId="13" fillId="0" borderId="29" xfId="1" applyNumberFormat="1" applyFont="1" applyBorder="1"/>
    <xf numFmtId="171" fontId="13" fillId="0" borderId="29" xfId="1" applyNumberFormat="1" applyFont="1" applyBorder="1" applyAlignment="1"/>
    <xf numFmtId="0" fontId="13" fillId="0" borderId="29" xfId="0" applyFont="1" applyBorder="1"/>
    <xf numFmtId="0" fontId="14" fillId="0" borderId="29" xfId="1" applyNumberFormat="1" applyFont="1" applyBorder="1"/>
    <xf numFmtId="0" fontId="13" fillId="0" borderId="29" xfId="0" applyFont="1" applyBorder="1" applyAlignment="1">
      <alignment horizontal="center"/>
    </xf>
    <xf numFmtId="171" fontId="13" fillId="0" borderId="29" xfId="1" applyNumberFormat="1" applyFont="1" applyFill="1" applyBorder="1"/>
    <xf numFmtId="0" fontId="13" fillId="0" borderId="0" xfId="0" applyFont="1" applyBorder="1"/>
    <xf numFmtId="171" fontId="11" fillId="0" borderId="30" xfId="1" applyNumberFormat="1" applyFont="1" applyBorder="1" applyAlignment="1"/>
    <xf numFmtId="171" fontId="13" fillId="0" borderId="0" xfId="1" applyNumberFormat="1" applyFont="1" applyBorder="1"/>
    <xf numFmtId="171" fontId="13" fillId="0" borderId="26" xfId="1" applyNumberFormat="1" applyFont="1" applyBorder="1"/>
    <xf numFmtId="171" fontId="13" fillId="0" borderId="26" xfId="1" applyNumberFormat="1" applyFont="1" applyBorder="1" applyAlignment="1"/>
    <xf numFmtId="0" fontId="13" fillId="0" borderId="26" xfId="0" applyFont="1" applyBorder="1"/>
    <xf numFmtId="0" fontId="14" fillId="0" borderId="26" xfId="1" applyNumberFormat="1" applyFont="1" applyBorder="1"/>
    <xf numFmtId="0" fontId="13" fillId="0" borderId="26" xfId="0" applyFont="1" applyBorder="1" applyAlignment="1">
      <alignment horizontal="center"/>
    </xf>
    <xf numFmtId="0" fontId="11" fillId="0" borderId="30" xfId="0" applyFont="1" applyBorder="1" applyAlignment="1"/>
    <xf numFmtId="171" fontId="13" fillId="0" borderId="26" xfId="1" applyNumberFormat="1" applyFont="1" applyFill="1" applyBorder="1"/>
    <xf numFmtId="0" fontId="13" fillId="0" borderId="31" xfId="0" applyFont="1" applyBorder="1"/>
    <xf numFmtId="0" fontId="4" fillId="0" borderId="32" xfId="0" applyFont="1" applyBorder="1"/>
    <xf numFmtId="171" fontId="11" fillId="0" borderId="33" xfId="1" applyNumberFormat="1" applyFont="1" applyBorder="1" applyAlignment="1"/>
    <xf numFmtId="171" fontId="4" fillId="3" borderId="34" xfId="1" applyNumberFormat="1" applyFont="1" applyFill="1" applyBorder="1"/>
    <xf numFmtId="171" fontId="4" fillId="0" borderId="31" xfId="1" applyNumberFormat="1" applyFont="1" applyFill="1" applyBorder="1"/>
    <xf numFmtId="9" fontId="4" fillId="3" borderId="35" xfId="2" applyFont="1" applyFill="1" applyBorder="1"/>
    <xf numFmtId="9" fontId="4" fillId="0" borderId="35" xfId="2" applyFont="1" applyFill="1" applyBorder="1"/>
    <xf numFmtId="173" fontId="4" fillId="0" borderId="35" xfId="2" applyNumberFormat="1" applyFont="1" applyFill="1" applyBorder="1"/>
    <xf numFmtId="9" fontId="4" fillId="0" borderId="31" xfId="2" applyFont="1" applyFill="1" applyBorder="1"/>
    <xf numFmtId="172" fontId="4" fillId="0" borderId="31" xfId="2" applyNumberFormat="1" applyFont="1" applyFill="1" applyBorder="1"/>
    <xf numFmtId="171" fontId="15" fillId="0" borderId="31" xfId="1" applyNumberFormat="1" applyFont="1" applyBorder="1"/>
    <xf numFmtId="0" fontId="15" fillId="0" borderId="31" xfId="1" applyNumberFormat="1" applyFont="1" applyBorder="1"/>
    <xf numFmtId="9" fontId="15" fillId="0" borderId="31" xfId="2" applyFont="1" applyBorder="1" applyAlignment="1">
      <alignment horizontal="center"/>
    </xf>
    <xf numFmtId="165" fontId="4" fillId="0" borderId="31" xfId="1" applyNumberFormat="1" applyFont="1" applyBorder="1"/>
    <xf numFmtId="165" fontId="4" fillId="0" borderId="32" xfId="1" applyNumberFormat="1" applyFont="1" applyBorder="1"/>
    <xf numFmtId="0" fontId="11" fillId="0" borderId="33" xfId="0" applyFont="1" applyBorder="1" applyAlignment="1"/>
    <xf numFmtId="9" fontId="4" fillId="0" borderId="18" xfId="2" applyFont="1" applyFill="1" applyBorder="1"/>
    <xf numFmtId="173" fontId="4" fillId="0" borderId="18" xfId="2" applyNumberFormat="1" applyFont="1" applyFill="1" applyBorder="1"/>
    <xf numFmtId="171" fontId="1" fillId="0" borderId="0" xfId="1" applyNumberFormat="1" applyFont="1" applyFill="1"/>
    <xf numFmtId="0" fontId="13" fillId="3" borderId="38" xfId="0" applyFont="1" applyFill="1" applyBorder="1"/>
    <xf numFmtId="9" fontId="12" fillId="0" borderId="0" xfId="2" applyFont="1" applyFill="1" applyBorder="1" applyAlignment="1">
      <alignment vertical="center" wrapText="1"/>
    </xf>
    <xf numFmtId="9" fontId="12" fillId="0" borderId="11" xfId="2" applyFont="1" applyFill="1" applyBorder="1" applyAlignment="1">
      <alignment vertical="center" wrapText="1"/>
    </xf>
    <xf numFmtId="0" fontId="14" fillId="0" borderId="0" xfId="1" applyNumberFormat="1" applyFont="1" applyBorder="1"/>
    <xf numFmtId="0" fontId="15" fillId="0" borderId="0" xfId="1" applyNumberFormat="1" applyFont="1" applyBorder="1"/>
    <xf numFmtId="1" fontId="15" fillId="0" borderId="0" xfId="1" applyNumberFormat="1" applyFont="1" applyBorder="1"/>
    <xf numFmtId="172" fontId="15" fillId="0" borderId="31" xfId="2" applyNumberFormat="1" applyFont="1" applyFill="1" applyBorder="1"/>
    <xf numFmtId="172" fontId="15" fillId="0" borderId="15" xfId="2" applyNumberFormat="1" applyFont="1" applyBorder="1"/>
    <xf numFmtId="171" fontId="13" fillId="0" borderId="29" xfId="1" applyNumberFormat="1" applyFont="1" applyBorder="1" applyAlignment="1">
      <alignment horizontal="center"/>
    </xf>
    <xf numFmtId="165" fontId="15" fillId="0" borderId="31" xfId="2" applyNumberFormat="1" applyFont="1" applyBorder="1" applyAlignment="1">
      <alignment horizontal="right"/>
    </xf>
    <xf numFmtId="0" fontId="12" fillId="0" borderId="28" xfId="0" applyFont="1" applyFill="1" applyBorder="1" applyAlignment="1">
      <alignment horizontal="left"/>
    </xf>
    <xf numFmtId="9" fontId="12" fillId="0" borderId="21" xfId="2" applyFont="1" applyFill="1" applyBorder="1" applyAlignment="1">
      <alignment horizontal="left"/>
    </xf>
    <xf numFmtId="9" fontId="12" fillId="0" borderId="22" xfId="2" applyFont="1" applyFill="1" applyBorder="1" applyAlignment="1">
      <alignment horizontal="left"/>
    </xf>
    <xf numFmtId="171" fontId="6" fillId="0" borderId="0" xfId="1" applyNumberFormat="1" applyFont="1"/>
    <xf numFmtId="0" fontId="6" fillId="0" borderId="0" xfId="0" applyFont="1"/>
    <xf numFmtId="0" fontId="2" fillId="2" borderId="12" xfId="0" applyFont="1" applyFill="1" applyBorder="1" applyAlignment="1" applyProtection="1">
      <alignment horizontal="center"/>
      <protection locked="0"/>
    </xf>
    <xf numFmtId="0" fontId="0" fillId="2" borderId="12" xfId="0" applyFill="1" applyBorder="1" applyAlignment="1"/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Alignment="1"/>
    <xf numFmtId="0" fontId="0" fillId="2" borderId="7" xfId="0" applyFill="1" applyBorder="1" applyAlignment="1"/>
    <xf numFmtId="0" fontId="2" fillId="0" borderId="10" xfId="0" applyFont="1" applyFill="1" applyBorder="1" applyAlignment="1" applyProtection="1">
      <alignment horizontal="center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6" xfId="0" applyFont="1" applyFill="1" applyBorder="1" applyAlignment="1" applyProtection="1">
      <alignment horizontal="center"/>
      <protection locked="0"/>
    </xf>
    <xf numFmtId="0" fontId="11" fillId="0" borderId="10" xfId="0" applyFont="1" applyBorder="1" applyAlignment="1">
      <alignment horizontal="right"/>
    </xf>
    <xf numFmtId="0" fontId="11" fillId="0" borderId="11" xfId="0" applyFont="1" applyBorder="1" applyAlignment="1">
      <alignment horizontal="right"/>
    </xf>
    <xf numFmtId="0" fontId="11" fillId="0" borderId="41" xfId="0" applyFont="1" applyBorder="1" applyAlignment="1">
      <alignment horizontal="right"/>
    </xf>
    <xf numFmtId="0" fontId="11" fillId="0" borderId="42" xfId="0" applyFont="1" applyBorder="1" applyAlignment="1">
      <alignment horizontal="right"/>
    </xf>
    <xf numFmtId="0" fontId="12" fillId="3" borderId="40" xfId="0" applyFont="1" applyFill="1" applyBorder="1" applyAlignment="1">
      <alignment horizontal="left"/>
    </xf>
    <xf numFmtId="0" fontId="12" fillId="3" borderId="22" xfId="0" applyFont="1" applyFill="1" applyBorder="1" applyAlignment="1">
      <alignment horizontal="left"/>
    </xf>
    <xf numFmtId="0" fontId="11" fillId="0" borderId="10" xfId="1" applyNumberFormat="1" applyFont="1" applyBorder="1" applyAlignment="1">
      <alignment horizontal="right"/>
    </xf>
    <xf numFmtId="0" fontId="11" fillId="0" borderId="43" xfId="1" applyNumberFormat="1" applyFont="1" applyBorder="1" applyAlignment="1">
      <alignment horizontal="right"/>
    </xf>
    <xf numFmtId="171" fontId="11" fillId="0" borderId="9" xfId="1" applyNumberFormat="1" applyFont="1" applyBorder="1" applyAlignment="1">
      <alignment horizontal="right"/>
    </xf>
    <xf numFmtId="171" fontId="11" fillId="0" borderId="0" xfId="1" applyNumberFormat="1" applyFont="1" applyBorder="1" applyAlignment="1">
      <alignment horizontal="right"/>
    </xf>
    <xf numFmtId="9" fontId="18" fillId="0" borderId="36" xfId="2" applyFont="1" applyFill="1" applyBorder="1" applyAlignment="1">
      <alignment horizontal="center" vertical="center" wrapText="1"/>
    </xf>
    <xf numFmtId="9" fontId="18" fillId="0" borderId="29" xfId="2" applyFont="1" applyFill="1" applyBorder="1" applyAlignment="1">
      <alignment horizontal="center" vertical="center" wrapText="1"/>
    </xf>
    <xf numFmtId="9" fontId="18" fillId="0" borderId="4" xfId="2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right"/>
    </xf>
    <xf numFmtId="0" fontId="11" fillId="0" borderId="26" xfId="0" applyFont="1" applyBorder="1" applyAlignment="1">
      <alignment horizontal="right"/>
    </xf>
    <xf numFmtId="9" fontId="11" fillId="0" borderId="39" xfId="2" applyFont="1" applyFill="1" applyBorder="1" applyAlignment="1">
      <alignment horizontal="right" vertical="center" wrapText="1"/>
    </xf>
    <xf numFmtId="9" fontId="11" fillId="0" borderId="37" xfId="2" applyFont="1" applyFill="1" applyBorder="1" applyAlignment="1">
      <alignment horizontal="right" vertical="center" wrapText="1"/>
    </xf>
    <xf numFmtId="9" fontId="12" fillId="3" borderId="37" xfId="2" applyFont="1" applyFill="1" applyBorder="1" applyAlignment="1">
      <alignment horizontal="left" vertical="center" wrapText="1"/>
    </xf>
    <xf numFmtId="9" fontId="12" fillId="3" borderId="28" xfId="2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right"/>
    </xf>
    <xf numFmtId="0" fontId="11" fillId="0" borderId="0" xfId="0" applyFont="1" applyBorder="1" applyAlignment="1">
      <alignment horizontal="right"/>
    </xf>
    <xf numFmtId="0" fontId="8" fillId="0" borderId="27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171" fontId="4" fillId="3" borderId="34" xfId="1" applyNumberFormat="1" applyFont="1" applyFill="1" applyBorder="1" applyProtection="1"/>
  </cellXfs>
  <cellStyles count="3">
    <cellStyle name="Měna" xfId="1" builtinId="4"/>
    <cellStyle name="Normální" xfId="0" builtinId="0"/>
    <cellStyle name="Procenta" xfId="2" builtinId="5"/>
  </cellStyles>
  <dxfs count="17">
    <dxf>
      <border>
        <top style="thin">
          <color auto="1"/>
        </top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border>
        <top style="thin">
          <color auto="1"/>
        </top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</border>
    </dxf>
    <dxf>
      <font>
        <color rgb="FF00B050"/>
      </font>
    </dxf>
    <dxf>
      <font>
        <color rgb="FFFF0000"/>
      </font>
    </dxf>
    <dxf>
      <border>
        <top style="thin">
          <color auto="1"/>
        </top>
        <vertical/>
        <horizontal/>
      </border>
    </dxf>
    <dxf>
      <border>
        <top style="thin">
          <color auto="1"/>
        </top>
      </border>
    </dxf>
    <dxf>
      <font>
        <color rgb="FF00B050"/>
      </font>
    </dxf>
    <dxf>
      <font>
        <color rgb="FFFF0000"/>
      </font>
    </dxf>
    <dxf>
      <font>
        <color rgb="FFFF0000"/>
      </font>
    </dxf>
    <dxf>
      <fill>
        <patternFill patternType="solid">
          <bgColor indexed="13"/>
        </patternFill>
      </fill>
    </dxf>
    <dxf>
      <fill>
        <patternFill patternType="none">
          <bgColor indexed="65"/>
        </patternFill>
      </fill>
    </dxf>
  </dxfs>
  <tableStyles count="0" defaultTableStyle="TableStyleMedium9" defaultPivotStyle="PivotStyleLight16"/>
  <colors>
    <mruColors>
      <color rgb="FFFFFFE1"/>
      <color rgb="FFFFFFCC"/>
      <color rgb="FFFFFF99"/>
      <color rgb="FFFFCC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outlinePr summaryBelow="0"/>
  </sheetPr>
  <dimension ref="A1:AG267"/>
  <sheetViews>
    <sheetView showZeros="0" workbookViewId="0">
      <selection activeCell="D56" sqref="B56:D62"/>
    </sheetView>
  </sheetViews>
  <sheetFormatPr defaultColWidth="9.109375" defaultRowHeight="12.6" customHeight="1" x14ac:dyDescent="0.25"/>
  <cols>
    <col min="1" max="1" width="2" style="18" customWidth="1"/>
    <col min="2" max="2" width="27.88671875" style="1" customWidth="1"/>
    <col min="3" max="3" width="8.44140625" style="2" customWidth="1"/>
    <col min="4" max="4" width="10.109375" style="2" customWidth="1"/>
    <col min="5" max="5" width="6.109375" style="19" customWidth="1"/>
    <col min="6" max="6" width="14.6640625" style="15" hidden="1" customWidth="1"/>
    <col min="7" max="7" width="17.44140625" style="2" customWidth="1"/>
    <col min="8" max="8" width="2" style="17" customWidth="1"/>
    <col min="9" max="9" width="19.33203125" style="20" customWidth="1"/>
    <col min="10" max="10" width="6.44140625" style="2" customWidth="1"/>
    <col min="11" max="12" width="9.109375" style="2"/>
    <col min="13" max="13" width="2.88671875" style="66" customWidth="1"/>
    <col min="14" max="14" width="7.109375" style="70" customWidth="1"/>
    <col min="15" max="16" width="5.5546875" style="2" customWidth="1"/>
    <col min="17" max="17" width="5" style="2" customWidth="1"/>
    <col min="18" max="18" width="5.88671875" style="2" customWidth="1"/>
    <col min="19" max="21" width="4.6640625" style="2" customWidth="1"/>
    <col min="22" max="22" width="4.5546875" style="2" customWidth="1"/>
    <col min="23" max="24" width="4.6640625" style="2" customWidth="1"/>
    <col min="25" max="25" width="5" style="2" customWidth="1"/>
    <col min="26" max="26" width="5.5546875" style="2" customWidth="1"/>
    <col min="27" max="27" width="4.44140625" style="2" customWidth="1"/>
    <col min="28" max="28" width="5.109375" style="2" customWidth="1"/>
    <col min="29" max="16384" width="9.109375" style="2"/>
  </cols>
  <sheetData>
    <row r="1" spans="1:33" s="73" customFormat="1" ht="56.25" customHeight="1" x14ac:dyDescent="0.25">
      <c r="A1" s="183"/>
      <c r="B1" s="186" t="s">
        <v>30</v>
      </c>
      <c r="C1" s="187"/>
      <c r="D1" s="187"/>
      <c r="E1" s="187"/>
      <c r="F1" s="187"/>
      <c r="G1" s="188"/>
      <c r="H1" s="181"/>
      <c r="I1" s="72"/>
      <c r="J1" s="73" t="s">
        <v>3</v>
      </c>
      <c r="K1" s="74"/>
      <c r="L1" s="75"/>
      <c r="M1" s="76"/>
      <c r="N1" s="77"/>
      <c r="O1" s="83" t="s">
        <v>5</v>
      </c>
      <c r="P1" s="83" t="s">
        <v>19</v>
      </c>
      <c r="Q1" s="83" t="s">
        <v>38</v>
      </c>
      <c r="R1" s="83" t="s">
        <v>42</v>
      </c>
      <c r="S1" s="83" t="s">
        <v>23</v>
      </c>
      <c r="T1" s="83" t="s">
        <v>43</v>
      </c>
      <c r="U1" s="83" t="s">
        <v>44</v>
      </c>
      <c r="V1" s="83" t="s">
        <v>15</v>
      </c>
      <c r="W1" s="83" t="s">
        <v>27</v>
      </c>
      <c r="X1" s="83" t="s">
        <v>6</v>
      </c>
      <c r="Y1" s="83" t="s">
        <v>16</v>
      </c>
      <c r="Z1" s="83" t="s">
        <v>45</v>
      </c>
      <c r="AA1" s="83" t="s">
        <v>13</v>
      </c>
      <c r="AB1" s="83" t="s">
        <v>28</v>
      </c>
      <c r="AC1" s="78"/>
      <c r="AD1" s="78"/>
      <c r="AE1" s="78"/>
      <c r="AF1" s="78"/>
    </row>
    <row r="2" spans="1:33" ht="12.6" customHeight="1" x14ac:dyDescent="0.25">
      <c r="A2" s="184"/>
      <c r="B2" s="71" t="s">
        <v>8</v>
      </c>
      <c r="C2" s="61" t="s">
        <v>4</v>
      </c>
      <c r="D2" s="62" t="s">
        <v>10</v>
      </c>
      <c r="E2" s="63" t="s">
        <v>11</v>
      </c>
      <c r="G2" s="62" t="s">
        <v>21</v>
      </c>
      <c r="H2" s="182"/>
      <c r="I2" s="21" t="s">
        <v>9</v>
      </c>
      <c r="J2" s="10">
        <f>SUMIF($D$3:$D$50,"Citibank",$C$3:$C$50)</f>
        <v>100</v>
      </c>
      <c r="K2" s="25"/>
      <c r="L2" s="25"/>
      <c r="M2" s="65" t="str">
        <f ca="1">IF(N2=TODAY(),"&gt;","")</f>
        <v/>
      </c>
      <c r="N2" s="68">
        <v>40269</v>
      </c>
      <c r="O2" s="81">
        <v>85</v>
      </c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3"/>
      <c r="AG2" s="3"/>
    </row>
    <row r="3" spans="1:33" ht="12.6" customHeight="1" x14ac:dyDescent="0.25">
      <c r="A3" s="184"/>
      <c r="B3" s="29" t="s">
        <v>15</v>
      </c>
      <c r="C3" s="33">
        <v>70</v>
      </c>
      <c r="D3" s="54" t="s">
        <v>1</v>
      </c>
      <c r="E3" s="30">
        <v>40270.34815972222</v>
      </c>
      <c r="F3" s="16">
        <f t="shared" ref="F3:F50" si="0">E3</f>
        <v>40270.34815972222</v>
      </c>
      <c r="G3" s="51" t="s">
        <v>18</v>
      </c>
      <c r="H3" s="182"/>
      <c r="I3" s="21" t="s">
        <v>29</v>
      </c>
      <c r="J3" s="10">
        <f>SUMIF($D$3:$D$50,"Working Assets",$C$3:$C$50)</f>
        <v>0</v>
      </c>
      <c r="K3" s="25"/>
      <c r="L3" s="25"/>
      <c r="M3" s="65" t="str">
        <f t="shared" ref="M3:M33" ca="1" si="1">IF(N3=TODAY(),"&gt;","")</f>
        <v/>
      </c>
      <c r="N3" s="68">
        <v>40270</v>
      </c>
      <c r="O3" s="81"/>
      <c r="P3" s="81"/>
      <c r="Q3" s="81"/>
      <c r="R3" s="81"/>
      <c r="S3" s="81"/>
      <c r="T3" s="81"/>
      <c r="U3" s="81"/>
      <c r="V3" s="81">
        <v>70</v>
      </c>
      <c r="W3" s="81"/>
      <c r="X3" s="81"/>
      <c r="Y3" s="81"/>
      <c r="Z3" s="81"/>
      <c r="AA3" s="81"/>
      <c r="AB3" s="81"/>
      <c r="AC3" s="81"/>
      <c r="AD3" s="81"/>
      <c r="AE3" s="81"/>
      <c r="AF3" s="3"/>
      <c r="AG3" s="3"/>
    </row>
    <row r="4" spans="1:33" ht="12.6" customHeight="1" x14ac:dyDescent="0.25">
      <c r="A4" s="184"/>
      <c r="B4" s="29" t="s">
        <v>14</v>
      </c>
      <c r="C4" s="32">
        <v>85</v>
      </c>
      <c r="D4" s="54" t="s">
        <v>1</v>
      </c>
      <c r="E4" s="28">
        <v>40266.917916666665</v>
      </c>
      <c r="F4" s="15">
        <f t="shared" si="0"/>
        <v>40266.917916666665</v>
      </c>
      <c r="G4" s="52" t="s">
        <v>5</v>
      </c>
      <c r="H4" s="182"/>
      <c r="I4" s="21" t="s">
        <v>0</v>
      </c>
      <c r="J4" s="10">
        <f>SUMIF($D$3:$D$50,"Chase",$C$3:$C$50)</f>
        <v>63.09</v>
      </c>
      <c r="K4" s="25"/>
      <c r="L4" s="25"/>
      <c r="M4" s="65" t="str">
        <f t="shared" ca="1" si="1"/>
        <v/>
      </c>
      <c r="N4" s="68">
        <v>40271</v>
      </c>
      <c r="O4" s="81">
        <v>26</v>
      </c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3"/>
      <c r="AG4" s="3"/>
    </row>
    <row r="5" spans="1:33" ht="12.6" customHeight="1" x14ac:dyDescent="0.25">
      <c r="A5" s="184"/>
      <c r="B5" s="13" t="s">
        <v>14</v>
      </c>
      <c r="C5" s="5">
        <v>26</v>
      </c>
      <c r="D5" s="54" t="s">
        <v>1</v>
      </c>
      <c r="E5" s="28">
        <v>40271.367152777777</v>
      </c>
      <c r="F5" s="15">
        <f t="shared" si="0"/>
        <v>40271.367152777777</v>
      </c>
      <c r="G5" s="52" t="s">
        <v>5</v>
      </c>
      <c r="H5" s="182"/>
      <c r="I5" s="21" t="s">
        <v>1</v>
      </c>
      <c r="J5" s="10">
        <f>SUMIF($D$3:$D$50,"AmEx",$C$3:$C$50)</f>
        <v>659.45</v>
      </c>
      <c r="K5" s="25"/>
      <c r="L5" s="25"/>
      <c r="M5" s="65" t="str">
        <f t="shared" ca="1" si="1"/>
        <v/>
      </c>
      <c r="N5" s="68">
        <v>40272</v>
      </c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3"/>
      <c r="AG5" s="3"/>
    </row>
    <row r="6" spans="1:33" ht="12.6" customHeight="1" x14ac:dyDescent="0.25">
      <c r="A6" s="184"/>
      <c r="B6" s="4" t="s">
        <v>14</v>
      </c>
      <c r="C6" s="6">
        <v>36</v>
      </c>
      <c r="D6" s="54" t="s">
        <v>1</v>
      </c>
      <c r="E6" s="28">
        <v>40274.349953703706</v>
      </c>
      <c r="F6" s="15">
        <f t="shared" si="0"/>
        <v>40274.349953703706</v>
      </c>
      <c r="G6" s="52" t="s">
        <v>5</v>
      </c>
      <c r="H6" s="182"/>
      <c r="I6" s="56" t="s">
        <v>2</v>
      </c>
      <c r="J6" s="11">
        <f>SUMIF($D$3:$D$50,"US Bank",$C$3:$C$50)</f>
        <v>0</v>
      </c>
      <c r="K6" s="25"/>
      <c r="L6" s="25"/>
      <c r="M6" s="65" t="str">
        <f t="shared" ca="1" si="1"/>
        <v/>
      </c>
      <c r="N6" s="68">
        <v>40273</v>
      </c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3"/>
      <c r="AG6" s="3"/>
    </row>
    <row r="7" spans="1:33" ht="12.6" customHeight="1" x14ac:dyDescent="0.25">
      <c r="A7" s="184"/>
      <c r="B7" s="4" t="s">
        <v>12</v>
      </c>
      <c r="C7" s="5">
        <v>119.86</v>
      </c>
      <c r="D7" s="54" t="s">
        <v>1</v>
      </c>
      <c r="E7" s="28">
        <v>40276.376574074071</v>
      </c>
      <c r="F7" s="15">
        <f t="shared" si="0"/>
        <v>40276.376574074071</v>
      </c>
      <c r="G7" s="52" t="s">
        <v>26</v>
      </c>
      <c r="H7" s="182"/>
      <c r="I7" s="57" t="s">
        <v>7</v>
      </c>
      <c r="J7" s="12"/>
      <c r="K7" s="25"/>
      <c r="L7" s="25"/>
      <c r="M7" s="65" t="str">
        <f t="shared" ca="1" si="1"/>
        <v/>
      </c>
      <c r="N7" s="68">
        <v>40274</v>
      </c>
      <c r="O7" s="81">
        <v>36</v>
      </c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3"/>
      <c r="AG7" s="3"/>
    </row>
    <row r="8" spans="1:33" ht="12.6" customHeight="1" x14ac:dyDescent="0.25">
      <c r="A8" s="184"/>
      <c r="B8" s="4" t="s">
        <v>20</v>
      </c>
      <c r="C8" s="5">
        <v>43.72</v>
      </c>
      <c r="D8" s="54" t="s">
        <v>1</v>
      </c>
      <c r="E8" s="28">
        <v>40277.468298611115</v>
      </c>
      <c r="F8" s="15">
        <f t="shared" si="0"/>
        <v>40277.468298611115</v>
      </c>
      <c r="G8" s="52" t="s">
        <v>28</v>
      </c>
      <c r="H8" s="182"/>
      <c r="I8" s="23"/>
      <c r="J8" s="12"/>
      <c r="K8" s="25"/>
      <c r="L8" s="25"/>
      <c r="M8" s="65" t="str">
        <f t="shared" ca="1" si="1"/>
        <v/>
      </c>
      <c r="N8" s="68">
        <v>40275</v>
      </c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3"/>
      <c r="AG8" s="3"/>
    </row>
    <row r="9" spans="1:33" ht="12.6" customHeight="1" x14ac:dyDescent="0.25">
      <c r="A9" s="184"/>
      <c r="B9" s="4" t="s">
        <v>23</v>
      </c>
      <c r="C9" s="7">
        <v>56.79</v>
      </c>
      <c r="D9" s="54" t="s">
        <v>1</v>
      </c>
      <c r="E9" s="28">
        <v>40277.552546296298</v>
      </c>
      <c r="F9" s="15">
        <f t="shared" si="0"/>
        <v>40277.552546296298</v>
      </c>
      <c r="G9" s="51" t="s">
        <v>23</v>
      </c>
      <c r="H9" s="182"/>
      <c r="I9" s="23"/>
      <c r="J9" s="12"/>
      <c r="K9" s="25"/>
      <c r="L9" s="25"/>
      <c r="M9" s="65" t="str">
        <f t="shared" ca="1" si="1"/>
        <v/>
      </c>
      <c r="N9" s="68">
        <v>40276</v>
      </c>
      <c r="O9" s="81"/>
      <c r="P9" s="81"/>
      <c r="Q9" s="81"/>
      <c r="R9" s="81">
        <v>120</v>
      </c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3"/>
      <c r="AG9" s="3"/>
    </row>
    <row r="10" spans="1:33" ht="12.6" customHeight="1" x14ac:dyDescent="0.25">
      <c r="A10" s="184"/>
      <c r="B10" s="4" t="s">
        <v>31</v>
      </c>
      <c r="C10" s="7">
        <v>50</v>
      </c>
      <c r="D10" s="52" t="s">
        <v>1</v>
      </c>
      <c r="E10" s="28">
        <v>40277.552222222221</v>
      </c>
      <c r="F10" s="15">
        <f t="shared" si="0"/>
        <v>40277.552222222221</v>
      </c>
      <c r="G10" s="51" t="s">
        <v>13</v>
      </c>
      <c r="H10" s="182"/>
      <c r="I10" s="22" t="s">
        <v>22</v>
      </c>
      <c r="J10" s="50"/>
      <c r="K10" s="25"/>
      <c r="L10" s="3"/>
      <c r="M10" s="65" t="str">
        <f t="shared" ca="1" si="1"/>
        <v/>
      </c>
      <c r="N10" s="68">
        <v>40277</v>
      </c>
      <c r="O10" s="81">
        <v>14</v>
      </c>
      <c r="P10" s="81"/>
      <c r="Q10" s="81"/>
      <c r="R10" s="81"/>
      <c r="S10" s="81">
        <v>57</v>
      </c>
      <c r="T10" s="81"/>
      <c r="U10" s="81"/>
      <c r="V10" s="81"/>
      <c r="W10" s="81"/>
      <c r="X10" s="81"/>
      <c r="Y10" s="81"/>
      <c r="Z10" s="81"/>
      <c r="AA10" s="81">
        <v>50</v>
      </c>
      <c r="AB10" s="81">
        <v>69</v>
      </c>
      <c r="AC10" s="81"/>
      <c r="AD10" s="81"/>
      <c r="AE10" s="81"/>
      <c r="AF10" s="3"/>
      <c r="AG10" s="3"/>
    </row>
    <row r="11" spans="1:33" ht="12.6" customHeight="1" x14ac:dyDescent="0.25">
      <c r="A11" s="184"/>
      <c r="B11" s="4" t="s">
        <v>32</v>
      </c>
      <c r="C11" s="6">
        <v>14.34</v>
      </c>
      <c r="D11" s="52" t="s">
        <v>1</v>
      </c>
      <c r="E11" s="28">
        <v>40277.552476851852</v>
      </c>
      <c r="F11" s="15">
        <f t="shared" si="0"/>
        <v>40277.552476851852</v>
      </c>
      <c r="G11" s="52" t="s">
        <v>5</v>
      </c>
      <c r="H11" s="182"/>
      <c r="I11" s="47" t="s">
        <v>5</v>
      </c>
      <c r="J11" s="55">
        <f t="shared" ref="J11:J24" si="2">SUMIF(G$3:G$50,I11,C$3:C$50)</f>
        <v>417.00999999999993</v>
      </c>
      <c r="K11" s="26"/>
      <c r="L11" s="3" t="e">
        <f>#REF!</f>
        <v>#REF!</v>
      </c>
      <c r="M11" s="65" t="str">
        <f t="shared" ca="1" si="1"/>
        <v/>
      </c>
      <c r="N11" s="68">
        <v>40278</v>
      </c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3"/>
      <c r="AG11" s="3"/>
    </row>
    <row r="12" spans="1:33" ht="12.6" customHeight="1" x14ac:dyDescent="0.25">
      <c r="A12" s="184"/>
      <c r="B12" s="4" t="s">
        <v>33</v>
      </c>
      <c r="C12" s="6">
        <v>25</v>
      </c>
      <c r="D12" s="52" t="s">
        <v>7</v>
      </c>
      <c r="E12" s="28">
        <v>40277.553761574076</v>
      </c>
      <c r="F12" s="15">
        <f t="shared" si="0"/>
        <v>40277.553761574076</v>
      </c>
      <c r="G12" s="52" t="s">
        <v>28</v>
      </c>
      <c r="H12" s="182"/>
      <c r="I12" s="47" t="s">
        <v>19</v>
      </c>
      <c r="J12" s="55">
        <f t="shared" si="2"/>
        <v>43</v>
      </c>
      <c r="K12" s="26"/>
      <c r="L12" s="3" t="e">
        <f>#REF!</f>
        <v>#REF!</v>
      </c>
      <c r="M12" s="65" t="str">
        <f t="shared" ca="1" si="1"/>
        <v/>
      </c>
      <c r="N12" s="68">
        <v>40279</v>
      </c>
      <c r="O12" s="81">
        <v>45</v>
      </c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3"/>
      <c r="AG12" s="3"/>
    </row>
    <row r="13" spans="1:33" ht="12.6" customHeight="1" x14ac:dyDescent="0.25">
      <c r="A13" s="184"/>
      <c r="B13" s="4" t="s">
        <v>34</v>
      </c>
      <c r="C13" s="6">
        <v>45</v>
      </c>
      <c r="D13" s="52" t="s">
        <v>1</v>
      </c>
      <c r="E13" s="28">
        <v>40279.703402777777</v>
      </c>
      <c r="F13" s="15">
        <f t="shared" si="0"/>
        <v>40279.703402777777</v>
      </c>
      <c r="G13" s="52" t="s">
        <v>5</v>
      </c>
      <c r="H13" s="182"/>
      <c r="I13" s="60" t="s">
        <v>38</v>
      </c>
      <c r="J13" s="55">
        <f t="shared" si="2"/>
        <v>303</v>
      </c>
      <c r="L13" s="3" t="e">
        <f>#REF!</f>
        <v>#REF!</v>
      </c>
      <c r="M13" s="65" t="str">
        <f t="shared" ca="1" si="1"/>
        <v/>
      </c>
      <c r="N13" s="68">
        <v>40280</v>
      </c>
      <c r="O13" s="81">
        <v>60</v>
      </c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3"/>
      <c r="AG13" s="3"/>
    </row>
    <row r="14" spans="1:33" ht="12.6" customHeight="1" x14ac:dyDescent="0.25">
      <c r="A14" s="184"/>
      <c r="B14" s="4" t="s">
        <v>14</v>
      </c>
      <c r="C14" s="6">
        <v>59.74</v>
      </c>
      <c r="D14" s="52" t="s">
        <v>1</v>
      </c>
      <c r="E14" s="28">
        <v>40280.817511574074</v>
      </c>
      <c r="F14" s="15">
        <f t="shared" si="0"/>
        <v>40280.817511574074</v>
      </c>
      <c r="G14" s="52" t="s">
        <v>5</v>
      </c>
      <c r="H14" s="182"/>
      <c r="I14" s="47" t="s">
        <v>26</v>
      </c>
      <c r="J14" s="55">
        <f t="shared" si="2"/>
        <v>266.95</v>
      </c>
      <c r="K14" s="26"/>
      <c r="L14" s="3" t="e">
        <f>SUM(#REF!,#REF!,#REF!)</f>
        <v>#REF!</v>
      </c>
      <c r="M14" s="65" t="str">
        <f t="shared" ca="1" si="1"/>
        <v/>
      </c>
      <c r="N14" s="68">
        <v>40281</v>
      </c>
      <c r="O14" s="81">
        <v>19</v>
      </c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>
        <v>100</v>
      </c>
      <c r="AC14" s="81"/>
      <c r="AD14" s="81"/>
      <c r="AE14" s="81"/>
      <c r="AF14" s="3"/>
      <c r="AG14" s="3"/>
    </row>
    <row r="15" spans="1:33" ht="12.6" customHeight="1" x14ac:dyDescent="0.25">
      <c r="A15" s="184"/>
      <c r="B15" s="4" t="s">
        <v>35</v>
      </c>
      <c r="C15" s="6">
        <v>100</v>
      </c>
      <c r="D15" s="52" t="s">
        <v>9</v>
      </c>
      <c r="E15" s="28">
        <v>40281.945243055554</v>
      </c>
      <c r="F15" s="15">
        <f t="shared" si="0"/>
        <v>40281.945243055554</v>
      </c>
      <c r="G15" s="52" t="s">
        <v>28</v>
      </c>
      <c r="H15" s="182"/>
      <c r="I15" s="47" t="s">
        <v>23</v>
      </c>
      <c r="J15" s="55">
        <f t="shared" si="2"/>
        <v>56.79</v>
      </c>
      <c r="K15" s="26"/>
      <c r="L15" s="3" t="e">
        <f>SUM(#REF!)</f>
        <v>#REF!</v>
      </c>
      <c r="M15" s="65" t="str">
        <f t="shared" ca="1" si="1"/>
        <v/>
      </c>
      <c r="N15" s="68">
        <v>40282</v>
      </c>
      <c r="O15" s="81"/>
      <c r="P15" s="81"/>
      <c r="Q15" s="81">
        <v>200</v>
      </c>
      <c r="R15" s="81">
        <v>63</v>
      </c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3"/>
      <c r="AG15" s="3"/>
    </row>
    <row r="16" spans="1:33" ht="12.6" customHeight="1" x14ac:dyDescent="0.25">
      <c r="A16" s="184"/>
      <c r="B16" s="4" t="s">
        <v>34</v>
      </c>
      <c r="C16" s="7">
        <v>18.71</v>
      </c>
      <c r="D16" s="52" t="s">
        <v>7</v>
      </c>
      <c r="E16" s="28">
        <v>40281.946168981478</v>
      </c>
      <c r="F16" s="15">
        <f t="shared" si="0"/>
        <v>40281.946168981478</v>
      </c>
      <c r="G16" s="51" t="s">
        <v>5</v>
      </c>
      <c r="H16" s="182"/>
      <c r="I16" s="47" t="s">
        <v>24</v>
      </c>
      <c r="J16" s="55">
        <f t="shared" si="2"/>
        <v>0</v>
      </c>
      <c r="K16" s="26"/>
      <c r="L16" s="3"/>
      <c r="M16" s="65" t="str">
        <f t="shared" ca="1" si="1"/>
        <v/>
      </c>
      <c r="N16" s="68">
        <v>40283</v>
      </c>
      <c r="O16" s="81">
        <v>29</v>
      </c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3"/>
      <c r="AG16" s="3"/>
    </row>
    <row r="17" spans="1:33" ht="12.6" customHeight="1" x14ac:dyDescent="0.25">
      <c r="A17" s="184"/>
      <c r="B17" s="4" t="s">
        <v>36</v>
      </c>
      <c r="C17" s="6">
        <v>200</v>
      </c>
      <c r="D17" s="52" t="s">
        <v>7</v>
      </c>
      <c r="E17" s="28">
        <v>40282.001527777778</v>
      </c>
      <c r="F17" s="15">
        <f t="shared" si="0"/>
        <v>40282.001527777778</v>
      </c>
      <c r="G17" s="52" t="s">
        <v>38</v>
      </c>
      <c r="H17" s="182"/>
      <c r="I17" s="48" t="s">
        <v>25</v>
      </c>
      <c r="J17" s="55">
        <f t="shared" si="2"/>
        <v>0</v>
      </c>
      <c r="K17" s="26"/>
      <c r="L17" s="3"/>
      <c r="M17" s="65" t="str">
        <f t="shared" ca="1" si="1"/>
        <v/>
      </c>
      <c r="N17" s="68">
        <v>40284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3"/>
      <c r="AG17" s="3"/>
    </row>
    <row r="18" spans="1:33" ht="12.6" customHeight="1" x14ac:dyDescent="0.25">
      <c r="A18" s="184"/>
      <c r="B18" s="4" t="s">
        <v>37</v>
      </c>
      <c r="C18" s="6">
        <v>63.09</v>
      </c>
      <c r="D18" s="52" t="s">
        <v>0</v>
      </c>
      <c r="E18" s="28">
        <v>40282.003958333335</v>
      </c>
      <c r="F18" s="15">
        <f t="shared" si="0"/>
        <v>40282.003958333335</v>
      </c>
      <c r="G18" s="52" t="s">
        <v>26</v>
      </c>
      <c r="H18" s="182"/>
      <c r="I18" s="49" t="s">
        <v>18</v>
      </c>
      <c r="J18" s="55">
        <f t="shared" si="2"/>
        <v>70</v>
      </c>
      <c r="K18" s="26"/>
      <c r="L18" s="3" t="e">
        <f>#REF!</f>
        <v>#REF!</v>
      </c>
      <c r="M18" s="65" t="str">
        <f t="shared" ca="1" si="1"/>
        <v/>
      </c>
      <c r="N18" s="68">
        <v>40285</v>
      </c>
      <c r="O18" s="81">
        <v>10</v>
      </c>
      <c r="P18" s="81"/>
      <c r="Q18" s="81">
        <v>43</v>
      </c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3"/>
      <c r="AG18" s="3"/>
    </row>
    <row r="19" spans="1:33" ht="12.6" customHeight="1" x14ac:dyDescent="0.25">
      <c r="A19" s="184"/>
      <c r="B19" s="4" t="s">
        <v>14</v>
      </c>
      <c r="C19" s="6">
        <v>29.32</v>
      </c>
      <c r="D19" s="52" t="s">
        <v>7</v>
      </c>
      <c r="E19" s="28">
        <v>40283.330034722225</v>
      </c>
      <c r="F19" s="15">
        <f t="shared" si="0"/>
        <v>40283.330034722225</v>
      </c>
      <c r="G19" s="52" t="s">
        <v>5</v>
      </c>
      <c r="H19" s="182"/>
      <c r="I19" s="49" t="s">
        <v>27</v>
      </c>
      <c r="J19" s="55">
        <f t="shared" si="2"/>
        <v>0</v>
      </c>
      <c r="K19" s="26"/>
      <c r="L19" s="3" t="e">
        <f>#REF!</f>
        <v>#REF!</v>
      </c>
      <c r="M19" s="65" t="str">
        <f t="shared" ca="1" si="1"/>
        <v/>
      </c>
      <c r="N19" s="68">
        <v>40286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3"/>
      <c r="AG19" s="3"/>
    </row>
    <row r="20" spans="1:33" ht="12.6" customHeight="1" x14ac:dyDescent="0.25">
      <c r="A20" s="184"/>
      <c r="B20" s="13" t="s">
        <v>14</v>
      </c>
      <c r="C20" s="7">
        <v>43</v>
      </c>
      <c r="D20" s="52" t="s">
        <v>1</v>
      </c>
      <c r="E20" s="28">
        <v>40285.508217592593</v>
      </c>
      <c r="F20" s="15">
        <f t="shared" si="0"/>
        <v>40285.508217592593</v>
      </c>
      <c r="G20" s="51" t="s">
        <v>38</v>
      </c>
      <c r="H20" s="182"/>
      <c r="I20" s="47" t="s">
        <v>6</v>
      </c>
      <c r="J20" s="55">
        <f t="shared" si="2"/>
        <v>0</v>
      </c>
      <c r="K20" s="26"/>
      <c r="L20" s="3" t="e">
        <f>#REF!</f>
        <v>#REF!</v>
      </c>
      <c r="M20" s="65" t="str">
        <f t="shared" ca="1" si="1"/>
        <v/>
      </c>
      <c r="N20" s="68">
        <v>40287</v>
      </c>
      <c r="O20" s="81"/>
      <c r="P20" s="81">
        <v>17</v>
      </c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3"/>
      <c r="AG20" s="3"/>
    </row>
    <row r="21" spans="1:33" ht="12.6" customHeight="1" x14ac:dyDescent="0.25">
      <c r="A21" s="184"/>
      <c r="B21" s="4" t="s">
        <v>14</v>
      </c>
      <c r="C21" s="6">
        <v>10</v>
      </c>
      <c r="D21" s="52" t="s">
        <v>1</v>
      </c>
      <c r="E21" s="28">
        <v>40285.508240740739</v>
      </c>
      <c r="F21" s="15">
        <f t="shared" si="0"/>
        <v>40285.508240740739</v>
      </c>
      <c r="G21" s="52" t="s">
        <v>5</v>
      </c>
      <c r="H21" s="182"/>
      <c r="I21" s="47" t="s">
        <v>16</v>
      </c>
      <c r="J21" s="55">
        <f t="shared" si="2"/>
        <v>0</v>
      </c>
      <c r="K21" s="26"/>
      <c r="L21" s="3" t="e">
        <f>#REF!</f>
        <v>#REF!</v>
      </c>
      <c r="M21" s="65" t="str">
        <f t="shared" ca="1" si="1"/>
        <v/>
      </c>
      <c r="N21" s="68">
        <v>40288</v>
      </c>
      <c r="O21" s="81">
        <v>54</v>
      </c>
      <c r="P21" s="81">
        <v>13</v>
      </c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>
        <v>7</v>
      </c>
      <c r="AC21" s="81"/>
      <c r="AD21" s="81"/>
      <c r="AE21" s="81"/>
      <c r="AF21" s="3"/>
      <c r="AG21" s="3"/>
    </row>
    <row r="22" spans="1:33" ht="12.6" customHeight="1" x14ac:dyDescent="0.25">
      <c r="A22" s="184"/>
      <c r="B22" s="4" t="s">
        <v>39</v>
      </c>
      <c r="C22" s="6">
        <v>4</v>
      </c>
      <c r="D22" s="52" t="s">
        <v>7</v>
      </c>
      <c r="E22" s="28">
        <v>40287.360613425924</v>
      </c>
      <c r="F22" s="15">
        <f t="shared" si="0"/>
        <v>40287.360613425924</v>
      </c>
      <c r="G22" s="52" t="s">
        <v>19</v>
      </c>
      <c r="H22" s="182"/>
      <c r="I22" s="47" t="s">
        <v>17</v>
      </c>
      <c r="J22" s="55">
        <f t="shared" si="2"/>
        <v>0</v>
      </c>
      <c r="K22" s="26"/>
      <c r="L22" s="3" t="e">
        <f>#REF!</f>
        <v>#REF!</v>
      </c>
      <c r="M22" s="65" t="str">
        <f t="shared" ca="1" si="1"/>
        <v/>
      </c>
      <c r="N22" s="68">
        <v>40289</v>
      </c>
      <c r="O22" s="81">
        <v>39</v>
      </c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3"/>
      <c r="AG22" s="3"/>
    </row>
    <row r="23" spans="1:33" ht="12.6" customHeight="1" x14ac:dyDescent="0.25">
      <c r="A23" s="184"/>
      <c r="B23" s="4" t="s">
        <v>40</v>
      </c>
      <c r="C23" s="6">
        <v>13</v>
      </c>
      <c r="D23" s="52" t="s">
        <v>7</v>
      </c>
      <c r="E23" s="28">
        <v>40287.360844907409</v>
      </c>
      <c r="F23" s="15">
        <f t="shared" si="0"/>
        <v>40287.360844907409</v>
      </c>
      <c r="G23" s="52" t="s">
        <v>19</v>
      </c>
      <c r="H23" s="182"/>
      <c r="I23" s="47" t="s">
        <v>13</v>
      </c>
      <c r="J23" s="55">
        <f t="shared" si="2"/>
        <v>50</v>
      </c>
      <c r="K23" s="26"/>
      <c r="L23" s="3" t="e">
        <f>#REF!</f>
        <v>#REF!</v>
      </c>
      <c r="M23" s="65" t="str">
        <f t="shared" ca="1" si="1"/>
        <v/>
      </c>
      <c r="N23" s="68">
        <v>40290</v>
      </c>
      <c r="O23" s="81"/>
      <c r="P23" s="81">
        <v>13</v>
      </c>
      <c r="Q23" s="81"/>
      <c r="R23" s="81">
        <v>84</v>
      </c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3"/>
      <c r="AG23" s="3"/>
    </row>
    <row r="24" spans="1:33" ht="12.6" customHeight="1" x14ac:dyDescent="0.25">
      <c r="A24" s="184"/>
      <c r="B24" s="13" t="s">
        <v>41</v>
      </c>
      <c r="C24" s="7">
        <v>13</v>
      </c>
      <c r="D24" s="52" t="s">
        <v>7</v>
      </c>
      <c r="E24" s="28">
        <v>40288.597592592596</v>
      </c>
      <c r="F24" s="15">
        <f t="shared" si="0"/>
        <v>40288.597592592596</v>
      </c>
      <c r="G24" s="51" t="s">
        <v>19</v>
      </c>
      <c r="H24" s="182"/>
      <c r="I24" s="22" t="s">
        <v>28</v>
      </c>
      <c r="J24" s="55">
        <f t="shared" si="2"/>
        <v>175.72</v>
      </c>
      <c r="K24" s="26"/>
      <c r="L24" s="3"/>
      <c r="M24" s="65" t="str">
        <f t="shared" ca="1" si="1"/>
        <v/>
      </c>
      <c r="N24" s="68">
        <v>40291</v>
      </c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3"/>
      <c r="AG24" s="3"/>
    </row>
    <row r="25" spans="1:33" ht="12.6" customHeight="1" x14ac:dyDescent="0.25">
      <c r="A25" s="184"/>
      <c r="B25" s="4" t="s">
        <v>41</v>
      </c>
      <c r="C25" s="6">
        <v>5.57</v>
      </c>
      <c r="D25" s="52" t="s">
        <v>7</v>
      </c>
      <c r="E25" s="28">
        <v>40288.597812499997</v>
      </c>
      <c r="F25" s="15">
        <f t="shared" si="0"/>
        <v>40288.597812499997</v>
      </c>
      <c r="G25" s="52" t="s">
        <v>5</v>
      </c>
      <c r="H25" s="182"/>
      <c r="I25" s="24"/>
      <c r="J25" s="59">
        <f>SUM(J11:J24)</f>
        <v>1382.47</v>
      </c>
      <c r="K25" s="26"/>
      <c r="L25" s="58" t="e">
        <f>SUM(L10:L24)</f>
        <v>#REF!</v>
      </c>
      <c r="M25" s="65" t="str">
        <f t="shared" ca="1" si="1"/>
        <v/>
      </c>
      <c r="N25" s="68">
        <v>40292</v>
      </c>
      <c r="O25" s="81"/>
      <c r="P25" s="81"/>
      <c r="Q25" s="81">
        <v>60</v>
      </c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3"/>
      <c r="AG25" s="3"/>
    </row>
    <row r="26" spans="1:33" ht="12.6" customHeight="1" x14ac:dyDescent="0.25">
      <c r="A26" s="184"/>
      <c r="B26" s="4" t="s">
        <v>34</v>
      </c>
      <c r="C26" s="6">
        <v>48.33</v>
      </c>
      <c r="D26" s="52" t="s">
        <v>7</v>
      </c>
      <c r="E26" s="28">
        <v>40288.796689814815</v>
      </c>
      <c r="F26" s="15">
        <f t="shared" si="0"/>
        <v>40288.796689814815</v>
      </c>
      <c r="G26" s="52" t="s">
        <v>5</v>
      </c>
      <c r="H26" s="182"/>
      <c r="I26" s="24"/>
      <c r="J26" s="12"/>
      <c r="K26" s="26"/>
      <c r="M26" s="65" t="str">
        <f t="shared" ca="1" si="1"/>
        <v/>
      </c>
      <c r="N26" s="68">
        <v>40293</v>
      </c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3"/>
      <c r="AG26" s="3"/>
    </row>
    <row r="27" spans="1:33" ht="12.6" customHeight="1" x14ac:dyDescent="0.25">
      <c r="A27" s="184"/>
      <c r="B27" s="4" t="s">
        <v>14</v>
      </c>
      <c r="C27" s="6">
        <v>39</v>
      </c>
      <c r="D27" s="52" t="s">
        <v>7</v>
      </c>
      <c r="E27" s="28"/>
      <c r="F27" s="15">
        <f t="shared" si="0"/>
        <v>0</v>
      </c>
      <c r="G27" s="52" t="s">
        <v>5</v>
      </c>
      <c r="H27" s="182"/>
      <c r="I27" s="24"/>
      <c r="J27" s="12"/>
      <c r="K27" s="25"/>
      <c r="M27" s="65" t="str">
        <f t="shared" ca="1" si="1"/>
        <v/>
      </c>
      <c r="N27" s="68">
        <v>40294</v>
      </c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3"/>
      <c r="AG27" s="3"/>
    </row>
    <row r="28" spans="1:33" ht="12.6" customHeight="1" x14ac:dyDescent="0.25">
      <c r="A28" s="184"/>
      <c r="B28" s="4" t="s">
        <v>47</v>
      </c>
      <c r="C28" s="6">
        <v>7</v>
      </c>
      <c r="D28" s="52" t="s">
        <v>7</v>
      </c>
      <c r="E28" s="28"/>
      <c r="F28" s="15">
        <f t="shared" si="0"/>
        <v>0</v>
      </c>
      <c r="G28" s="52" t="s">
        <v>28</v>
      </c>
      <c r="H28" s="182"/>
      <c r="I28" s="23"/>
      <c r="J28" s="12"/>
      <c r="K28" s="25"/>
      <c r="M28" s="65" t="str">
        <f t="shared" ca="1" si="1"/>
        <v/>
      </c>
      <c r="N28" s="68">
        <v>40295</v>
      </c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3"/>
      <c r="AG28" s="3"/>
    </row>
    <row r="29" spans="1:33" ht="12.6" customHeight="1" x14ac:dyDescent="0.25">
      <c r="A29" s="184"/>
      <c r="B29" s="13" t="s">
        <v>48</v>
      </c>
      <c r="C29" s="7">
        <v>9</v>
      </c>
      <c r="D29" s="52" t="s">
        <v>7</v>
      </c>
      <c r="E29" s="28"/>
      <c r="F29" s="15">
        <f t="shared" si="0"/>
        <v>0</v>
      </c>
      <c r="G29" s="51" t="s">
        <v>19</v>
      </c>
      <c r="H29" s="182"/>
      <c r="I29" s="23"/>
      <c r="J29" s="12"/>
      <c r="K29" s="25"/>
      <c r="M29" s="65" t="str">
        <f t="shared" ca="1" si="1"/>
        <v/>
      </c>
      <c r="N29" s="68">
        <v>40296</v>
      </c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3"/>
      <c r="AG29" s="3"/>
    </row>
    <row r="30" spans="1:33" ht="12.6" customHeight="1" x14ac:dyDescent="0.25">
      <c r="A30" s="184"/>
      <c r="B30" s="4" t="s">
        <v>49</v>
      </c>
      <c r="C30" s="6">
        <v>4</v>
      </c>
      <c r="D30" s="52" t="s">
        <v>7</v>
      </c>
      <c r="E30" s="28"/>
      <c r="F30" s="15">
        <f t="shared" si="0"/>
        <v>0</v>
      </c>
      <c r="G30" s="52" t="s">
        <v>19</v>
      </c>
      <c r="H30" s="182"/>
      <c r="I30" s="23"/>
      <c r="J30" s="12"/>
      <c r="K30" s="25"/>
      <c r="M30" s="65" t="str">
        <f t="shared" ca="1" si="1"/>
        <v/>
      </c>
      <c r="N30" s="68">
        <v>40297</v>
      </c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3"/>
      <c r="AG30" s="3"/>
    </row>
    <row r="31" spans="1:33" ht="12.6" customHeight="1" x14ac:dyDescent="0.25">
      <c r="A31" s="184"/>
      <c r="B31" s="4" t="s">
        <v>50</v>
      </c>
      <c r="C31" s="6">
        <v>84</v>
      </c>
      <c r="D31" s="52" t="s">
        <v>7</v>
      </c>
      <c r="E31" s="28"/>
      <c r="F31" s="15">
        <f t="shared" si="0"/>
        <v>0</v>
      </c>
      <c r="G31" s="52" t="s">
        <v>26</v>
      </c>
      <c r="H31" s="182"/>
      <c r="I31" s="23"/>
      <c r="J31" s="12"/>
      <c r="K31" s="25"/>
      <c r="M31" s="65" t="str">
        <f t="shared" ca="1" si="1"/>
        <v/>
      </c>
      <c r="N31" s="68">
        <v>40298</v>
      </c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3"/>
      <c r="AG31" s="3"/>
    </row>
    <row r="32" spans="1:33" ht="12.6" customHeight="1" x14ac:dyDescent="0.25">
      <c r="A32" s="184"/>
      <c r="B32" s="4" t="s">
        <v>51</v>
      </c>
      <c r="C32" s="6">
        <v>60</v>
      </c>
      <c r="D32" s="52" t="s">
        <v>7</v>
      </c>
      <c r="E32" s="28"/>
      <c r="F32" s="15">
        <f t="shared" si="0"/>
        <v>0</v>
      </c>
      <c r="G32" s="52" t="s">
        <v>38</v>
      </c>
      <c r="H32" s="182"/>
      <c r="I32" s="23"/>
      <c r="J32" s="12"/>
      <c r="K32" s="25"/>
      <c r="M32" s="65" t="str">
        <f t="shared" ca="1" si="1"/>
        <v/>
      </c>
      <c r="N32" s="69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3"/>
      <c r="AG32" s="3"/>
    </row>
    <row r="33" spans="1:33" ht="12.6" customHeight="1" x14ac:dyDescent="0.25">
      <c r="A33" s="184"/>
      <c r="B33" s="4"/>
      <c r="C33" s="6"/>
      <c r="D33" s="52"/>
      <c r="E33" s="28"/>
      <c r="F33" s="15">
        <f t="shared" si="0"/>
        <v>0</v>
      </c>
      <c r="G33" s="52"/>
      <c r="H33" s="182"/>
      <c r="I33" s="23"/>
      <c r="J33" s="12"/>
      <c r="K33" s="25"/>
      <c r="M33" s="65" t="str">
        <f t="shared" ca="1" si="1"/>
        <v/>
      </c>
      <c r="N33" s="69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3"/>
      <c r="AG33" s="3"/>
    </row>
    <row r="34" spans="1:33" ht="12.6" customHeight="1" x14ac:dyDescent="0.25">
      <c r="A34" s="184"/>
      <c r="B34" s="4"/>
      <c r="C34" s="5"/>
      <c r="D34" s="52"/>
      <c r="E34" s="28"/>
      <c r="F34" s="15">
        <f t="shared" si="0"/>
        <v>0</v>
      </c>
      <c r="G34" s="52"/>
      <c r="H34" s="182"/>
      <c r="I34" s="23"/>
      <c r="J34" s="12"/>
      <c r="K34" s="25"/>
      <c r="N34" s="79" t="s">
        <v>3</v>
      </c>
      <c r="O34" s="84">
        <f>SUM(O2:O32)</f>
        <v>417</v>
      </c>
      <c r="P34" s="85">
        <f t="shared" ref="P34:AB34" si="3">SUM(P2:P32)</f>
        <v>43</v>
      </c>
      <c r="Q34" s="85">
        <f t="shared" si="3"/>
        <v>303</v>
      </c>
      <c r="R34" s="85">
        <f t="shared" si="3"/>
        <v>267</v>
      </c>
      <c r="S34" s="85">
        <f t="shared" si="3"/>
        <v>57</v>
      </c>
      <c r="T34" s="85">
        <f t="shared" si="3"/>
        <v>0</v>
      </c>
      <c r="U34" s="85">
        <f t="shared" si="3"/>
        <v>0</v>
      </c>
      <c r="V34" s="85">
        <f t="shared" si="3"/>
        <v>70</v>
      </c>
      <c r="W34" s="85">
        <f t="shared" si="3"/>
        <v>0</v>
      </c>
      <c r="X34" s="85">
        <f t="shared" si="3"/>
        <v>0</v>
      </c>
      <c r="Y34" s="85">
        <f t="shared" si="3"/>
        <v>0</v>
      </c>
      <c r="Z34" s="85">
        <f t="shared" si="3"/>
        <v>0</v>
      </c>
      <c r="AA34" s="85">
        <f t="shared" si="3"/>
        <v>50</v>
      </c>
      <c r="AB34" s="85">
        <f t="shared" si="3"/>
        <v>176</v>
      </c>
      <c r="AC34" s="81"/>
      <c r="AD34" s="81"/>
      <c r="AE34" s="81"/>
      <c r="AF34" s="3"/>
      <c r="AG34" s="3"/>
    </row>
    <row r="35" spans="1:33" ht="12.6" customHeight="1" x14ac:dyDescent="0.25">
      <c r="A35" s="184"/>
      <c r="B35" s="4"/>
      <c r="C35" s="6"/>
      <c r="D35" s="52"/>
      <c r="E35" s="28"/>
      <c r="F35" s="15">
        <f t="shared" si="0"/>
        <v>0</v>
      </c>
      <c r="G35" s="52"/>
      <c r="H35" s="182"/>
      <c r="I35" s="23"/>
      <c r="J35" s="12"/>
      <c r="N35" s="86" t="s">
        <v>46</v>
      </c>
      <c r="O35" s="3" t="e">
        <f>#REF!</f>
        <v>#REF!</v>
      </c>
      <c r="P35" s="3" t="e">
        <f>#REF!</f>
        <v>#REF!</v>
      </c>
      <c r="Q35" s="3" t="e">
        <f>#REF!</f>
        <v>#REF!</v>
      </c>
      <c r="R35" s="3" t="e">
        <f>SUM(#REF!,#REF!,#REF!)</f>
        <v>#REF!</v>
      </c>
      <c r="S35" s="3" t="e">
        <f>SUM(#REF!)</f>
        <v>#REF!</v>
      </c>
      <c r="T35" s="3" t="e">
        <f>#REF!</f>
        <v>#REF!</v>
      </c>
      <c r="U35" s="3" t="e">
        <f>#REF!</f>
        <v>#REF!</v>
      </c>
      <c r="V35" s="81" t="e">
        <f>#REF!</f>
        <v>#REF!</v>
      </c>
      <c r="W35" s="81"/>
      <c r="X35" s="81"/>
      <c r="Y35" s="81"/>
      <c r="Z35" s="81"/>
      <c r="AA35" s="81"/>
      <c r="AB35" s="81"/>
      <c r="AC35" s="81"/>
      <c r="AD35" s="81"/>
      <c r="AE35" s="81"/>
      <c r="AF35" s="3"/>
      <c r="AG35" s="3"/>
    </row>
    <row r="36" spans="1:33" ht="12.6" customHeight="1" x14ac:dyDescent="0.25">
      <c r="A36" s="184"/>
      <c r="B36" s="4"/>
      <c r="C36" s="6"/>
      <c r="D36" s="52"/>
      <c r="E36" s="28"/>
      <c r="F36" s="15">
        <f t="shared" si="0"/>
        <v>0</v>
      </c>
      <c r="G36" s="52"/>
      <c r="H36" s="182"/>
      <c r="I36" s="23"/>
      <c r="J36" s="12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3"/>
      <c r="AG36" s="3"/>
    </row>
    <row r="37" spans="1:33" ht="12.6" customHeight="1" x14ac:dyDescent="0.25">
      <c r="A37" s="184"/>
      <c r="B37" s="4"/>
      <c r="C37" s="6"/>
      <c r="D37" s="52"/>
      <c r="E37" s="28"/>
      <c r="F37" s="15">
        <f t="shared" si="0"/>
        <v>0</v>
      </c>
      <c r="G37" s="52"/>
      <c r="H37" s="182"/>
      <c r="I37" s="23"/>
      <c r="J37" s="12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3"/>
      <c r="AG37" s="3"/>
    </row>
    <row r="38" spans="1:33" ht="12.6" customHeight="1" x14ac:dyDescent="0.25">
      <c r="A38" s="184"/>
      <c r="B38" s="4"/>
      <c r="C38" s="6"/>
      <c r="D38" s="52"/>
      <c r="E38" s="28"/>
      <c r="F38" s="15">
        <f t="shared" si="0"/>
        <v>0</v>
      </c>
      <c r="G38" s="52"/>
      <c r="H38" s="182"/>
      <c r="I38" s="23"/>
      <c r="J38" s="12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3"/>
      <c r="AG38" s="3"/>
    </row>
    <row r="39" spans="1:33" ht="12.6" customHeight="1" x14ac:dyDescent="0.25">
      <c r="A39" s="184"/>
      <c r="B39" s="4"/>
      <c r="C39" s="6"/>
      <c r="D39" s="52"/>
      <c r="E39" s="28"/>
      <c r="F39" s="15">
        <f t="shared" si="0"/>
        <v>0</v>
      </c>
      <c r="G39" s="52"/>
      <c r="H39" s="182"/>
      <c r="I39" s="23"/>
      <c r="J39" s="12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3"/>
      <c r="AG39" s="3"/>
    </row>
    <row r="40" spans="1:33" ht="12.6" customHeight="1" x14ac:dyDescent="0.25">
      <c r="A40" s="184"/>
      <c r="B40" s="4"/>
      <c r="C40" s="6"/>
      <c r="D40" s="52"/>
      <c r="E40" s="28"/>
      <c r="F40" s="15">
        <f t="shared" si="0"/>
        <v>0</v>
      </c>
      <c r="G40" s="52"/>
      <c r="H40" s="182"/>
      <c r="I40" s="23"/>
      <c r="J40" s="12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3"/>
      <c r="AG40" s="3"/>
    </row>
    <row r="41" spans="1:33" ht="12.6" customHeight="1" x14ac:dyDescent="0.25">
      <c r="A41" s="184"/>
      <c r="B41" s="4"/>
      <c r="C41" s="6"/>
      <c r="D41" s="52"/>
      <c r="E41" s="28"/>
      <c r="F41" s="15">
        <f t="shared" si="0"/>
        <v>0</v>
      </c>
      <c r="G41" s="52"/>
      <c r="H41" s="182"/>
      <c r="I41" s="23"/>
      <c r="J41" s="12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3"/>
      <c r="AG41" s="3"/>
    </row>
    <row r="42" spans="1:33" ht="12.6" customHeight="1" x14ac:dyDescent="0.25">
      <c r="A42" s="184"/>
      <c r="B42" s="13"/>
      <c r="C42" s="7"/>
      <c r="D42" s="52"/>
      <c r="E42" s="28"/>
      <c r="F42" s="15">
        <f t="shared" si="0"/>
        <v>0</v>
      </c>
      <c r="G42" s="51"/>
      <c r="H42" s="182"/>
      <c r="I42" s="23"/>
      <c r="J42" s="12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3"/>
      <c r="AG42" s="3"/>
    </row>
    <row r="43" spans="1:33" ht="12.6" customHeight="1" x14ac:dyDescent="0.25">
      <c r="A43" s="184"/>
      <c r="B43" s="4"/>
      <c r="C43" s="6"/>
      <c r="D43" s="52"/>
      <c r="E43" s="28"/>
      <c r="F43" s="15">
        <f t="shared" si="0"/>
        <v>0</v>
      </c>
      <c r="G43" s="52"/>
      <c r="H43" s="182"/>
      <c r="I43" s="23"/>
      <c r="J43" s="12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3"/>
      <c r="AG43" s="3"/>
    </row>
    <row r="44" spans="1:33" ht="12.6" customHeight="1" x14ac:dyDescent="0.25">
      <c r="A44" s="184"/>
      <c r="B44" s="31"/>
      <c r="C44" s="5"/>
      <c r="D44" s="52"/>
      <c r="E44" s="28"/>
      <c r="F44" s="15">
        <f t="shared" si="0"/>
        <v>0</v>
      </c>
      <c r="G44" s="52"/>
      <c r="H44" s="182"/>
      <c r="I44" s="23"/>
      <c r="J44" s="12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3"/>
      <c r="AG44" s="3"/>
    </row>
    <row r="45" spans="1:33" ht="12.6" customHeight="1" x14ac:dyDescent="0.25">
      <c r="A45" s="184"/>
      <c r="B45" s="4"/>
      <c r="C45" s="6"/>
      <c r="D45" s="52"/>
      <c r="E45" s="28"/>
      <c r="F45" s="15">
        <f t="shared" si="0"/>
        <v>0</v>
      </c>
      <c r="G45" s="52"/>
      <c r="H45" s="182"/>
      <c r="I45" s="23"/>
      <c r="J45" s="12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3"/>
      <c r="AG45" s="3"/>
    </row>
    <row r="46" spans="1:33" ht="12.6" customHeight="1" x14ac:dyDescent="0.25">
      <c r="A46" s="184"/>
      <c r="B46" s="4"/>
      <c r="C46" s="6"/>
      <c r="D46" s="52"/>
      <c r="E46" s="27"/>
      <c r="F46" s="15">
        <f t="shared" si="0"/>
        <v>0</v>
      </c>
      <c r="G46" s="52"/>
      <c r="H46" s="182"/>
      <c r="I46" s="23"/>
      <c r="J46" s="12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3"/>
      <c r="AG46" s="3"/>
    </row>
    <row r="47" spans="1:33" ht="12.6" customHeight="1" x14ac:dyDescent="0.25">
      <c r="A47" s="184"/>
      <c r="B47" s="4"/>
      <c r="C47" s="6"/>
      <c r="D47" s="52"/>
      <c r="E47" s="28"/>
      <c r="F47" s="15">
        <f t="shared" si="0"/>
        <v>0</v>
      </c>
      <c r="G47" s="52"/>
      <c r="H47" s="182"/>
      <c r="I47" s="23"/>
      <c r="J47" s="12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3"/>
      <c r="AG47" s="3"/>
    </row>
    <row r="48" spans="1:33" ht="12.6" customHeight="1" x14ac:dyDescent="0.25">
      <c r="A48" s="184"/>
      <c r="B48" s="4"/>
      <c r="C48" s="6"/>
      <c r="D48" s="52"/>
      <c r="E48" s="28"/>
      <c r="F48" s="15">
        <f t="shared" si="0"/>
        <v>0</v>
      </c>
      <c r="G48" s="52"/>
      <c r="H48" s="182"/>
      <c r="I48" s="23"/>
      <c r="J48" s="12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3"/>
      <c r="AG48" s="3"/>
    </row>
    <row r="49" spans="1:33" ht="12.6" customHeight="1" x14ac:dyDescent="0.25">
      <c r="A49" s="184"/>
      <c r="B49" s="13"/>
      <c r="C49" s="7"/>
      <c r="D49" s="52"/>
      <c r="E49" s="28"/>
      <c r="F49" s="15">
        <f t="shared" si="0"/>
        <v>0</v>
      </c>
      <c r="G49" s="51"/>
      <c r="H49" s="182"/>
      <c r="I49" s="23"/>
      <c r="J49" s="12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3"/>
      <c r="AG49" s="3"/>
    </row>
    <row r="50" spans="1:33" ht="12.6" customHeight="1" thickBot="1" x14ac:dyDescent="0.3">
      <c r="A50" s="185"/>
      <c r="B50" s="14"/>
      <c r="C50" s="8"/>
      <c r="D50" s="53"/>
      <c r="E50" s="28"/>
      <c r="F50" s="15">
        <f t="shared" si="0"/>
        <v>0</v>
      </c>
      <c r="G50" s="53"/>
      <c r="H50" s="182"/>
      <c r="I50" s="23"/>
      <c r="J50" s="12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3"/>
      <c r="AG50" s="3"/>
    </row>
    <row r="51" spans="1:33" s="9" customFormat="1" ht="12.6" customHeight="1" x14ac:dyDescent="0.25">
      <c r="A51" s="34"/>
      <c r="B51" s="35"/>
      <c r="C51" s="36"/>
      <c r="D51" s="36"/>
      <c r="E51" s="37"/>
      <c r="F51" s="38"/>
      <c r="G51" s="36"/>
      <c r="H51" s="34"/>
      <c r="I51" s="39"/>
      <c r="M51" s="67"/>
      <c r="N51" s="70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64"/>
      <c r="AG51" s="64"/>
    </row>
    <row r="52" spans="1:33" ht="12.6" customHeight="1" x14ac:dyDescent="0.25">
      <c r="A52" s="40"/>
      <c r="B52" s="41"/>
      <c r="C52" s="42"/>
      <c r="D52" s="42"/>
      <c r="E52" s="43"/>
      <c r="F52" s="44"/>
      <c r="G52" s="42"/>
      <c r="H52" s="45"/>
      <c r="I52" s="46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3"/>
      <c r="AG52" s="3"/>
    </row>
    <row r="53" spans="1:33" ht="12.6" customHeight="1" x14ac:dyDescent="0.25">
      <c r="A53" s="40"/>
      <c r="B53" s="41"/>
      <c r="C53" s="42"/>
      <c r="D53" s="42"/>
      <c r="E53" s="43"/>
      <c r="F53" s="44"/>
      <c r="G53" s="42"/>
      <c r="H53" s="45"/>
      <c r="I53" s="46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3"/>
      <c r="AG53" s="3"/>
    </row>
    <row r="54" spans="1:33" ht="12.6" customHeight="1" x14ac:dyDescent="0.25">
      <c r="A54" s="40"/>
      <c r="B54" s="41"/>
      <c r="C54" s="42"/>
      <c r="D54" s="42"/>
      <c r="E54" s="43"/>
      <c r="F54" s="44"/>
      <c r="G54" s="42"/>
      <c r="H54" s="45"/>
      <c r="I54" s="46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3"/>
      <c r="AG54" s="3"/>
    </row>
    <row r="55" spans="1:33" ht="12.6" customHeight="1" x14ac:dyDescent="0.25">
      <c r="A55" s="40"/>
      <c r="B55" s="41"/>
      <c r="C55" s="42"/>
      <c r="D55" s="42"/>
      <c r="E55" s="43"/>
      <c r="F55" s="44"/>
      <c r="G55" s="42"/>
      <c r="H55" s="45"/>
      <c r="I55" s="46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3"/>
      <c r="AG55" s="3"/>
    </row>
    <row r="56" spans="1:33" ht="12.6" customHeight="1" x14ac:dyDescent="0.25">
      <c r="A56" s="40"/>
      <c r="B56" s="41"/>
      <c r="C56" s="42"/>
      <c r="D56" s="42"/>
      <c r="E56" s="43"/>
      <c r="F56" s="44"/>
      <c r="G56" s="42"/>
      <c r="H56" s="45"/>
      <c r="I56" s="46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3"/>
      <c r="AG56" s="3"/>
    </row>
    <row r="57" spans="1:33" ht="12.6" customHeight="1" x14ac:dyDescent="0.25">
      <c r="A57" s="40"/>
      <c r="B57" s="41"/>
      <c r="C57" s="42"/>
      <c r="D57" s="42"/>
      <c r="E57" s="43"/>
      <c r="F57" s="44"/>
      <c r="G57" s="42"/>
      <c r="H57" s="45"/>
      <c r="I57" s="46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3"/>
      <c r="AG57" s="3"/>
    </row>
    <row r="58" spans="1:33" ht="12.6" customHeight="1" x14ac:dyDescent="0.25">
      <c r="A58" s="40"/>
      <c r="B58" s="41"/>
      <c r="C58" s="42"/>
      <c r="D58" s="42"/>
      <c r="E58" s="43"/>
      <c r="F58" s="44"/>
      <c r="G58" s="42"/>
      <c r="H58" s="45"/>
      <c r="I58" s="46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3"/>
      <c r="AG58" s="3"/>
    </row>
    <row r="59" spans="1:33" ht="12.6" customHeight="1" x14ac:dyDescent="0.25">
      <c r="A59" s="40"/>
      <c r="B59" s="41"/>
      <c r="C59" s="87"/>
      <c r="D59" s="42"/>
      <c r="E59" s="43"/>
      <c r="F59" s="44"/>
      <c r="G59" s="42"/>
      <c r="H59" s="45"/>
      <c r="I59" s="46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3"/>
      <c r="AG59" s="3"/>
    </row>
    <row r="60" spans="1:33" ht="12.6" customHeight="1" x14ac:dyDescent="0.25">
      <c r="A60" s="40"/>
      <c r="B60" s="41"/>
      <c r="C60" s="42"/>
      <c r="D60" s="42"/>
      <c r="E60" s="43"/>
      <c r="F60" s="44"/>
      <c r="G60" s="42"/>
      <c r="H60" s="45"/>
      <c r="I60" s="46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3"/>
      <c r="AG60" s="3"/>
    </row>
    <row r="61" spans="1:33" ht="12.6" customHeight="1" x14ac:dyDescent="0.25">
      <c r="A61" s="40"/>
      <c r="B61" s="41"/>
      <c r="C61" s="42"/>
      <c r="D61" s="42"/>
      <c r="E61" s="43"/>
      <c r="F61" s="44"/>
      <c r="G61" s="42"/>
      <c r="H61" s="45"/>
      <c r="I61" s="46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3"/>
      <c r="AG61" s="3"/>
    </row>
    <row r="62" spans="1:33" ht="12.6" customHeight="1" x14ac:dyDescent="0.25">
      <c r="A62" s="40"/>
      <c r="B62" s="41"/>
      <c r="C62" s="42"/>
      <c r="D62" s="42"/>
      <c r="E62" s="43"/>
      <c r="F62" s="44"/>
      <c r="G62" s="42"/>
      <c r="H62" s="45"/>
      <c r="I62" s="46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1"/>
      <c r="AB62" s="81"/>
      <c r="AC62" s="81"/>
      <c r="AD62" s="81"/>
      <c r="AE62" s="81"/>
      <c r="AF62" s="3"/>
      <c r="AG62" s="3"/>
    </row>
    <row r="63" spans="1:33" ht="12.6" customHeight="1" x14ac:dyDescent="0.25">
      <c r="A63" s="40"/>
      <c r="B63" s="41"/>
      <c r="C63" s="42"/>
      <c r="D63" s="42"/>
      <c r="E63" s="43"/>
      <c r="F63" s="44"/>
      <c r="G63" s="42"/>
      <c r="H63" s="45"/>
      <c r="I63" s="46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3"/>
      <c r="AG63" s="3"/>
    </row>
    <row r="64" spans="1:33" ht="12.6" customHeight="1" x14ac:dyDescent="0.25">
      <c r="A64" s="40"/>
      <c r="B64" s="41"/>
      <c r="C64" s="42"/>
      <c r="D64" s="42"/>
      <c r="E64" s="43"/>
      <c r="F64" s="44"/>
      <c r="G64" s="42"/>
      <c r="H64" s="45"/>
      <c r="I64" s="46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3"/>
      <c r="AG64" s="3"/>
    </row>
    <row r="65" spans="1:33" ht="12.6" customHeight="1" x14ac:dyDescent="0.25">
      <c r="A65" s="40"/>
      <c r="B65" s="41"/>
      <c r="C65" s="42"/>
      <c r="D65" s="42"/>
      <c r="E65" s="43"/>
      <c r="F65" s="44"/>
      <c r="G65" s="42"/>
      <c r="H65" s="45"/>
      <c r="I65" s="46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3"/>
      <c r="AG65" s="3"/>
    </row>
    <row r="66" spans="1:33" ht="12.6" customHeight="1" x14ac:dyDescent="0.25">
      <c r="A66" s="40"/>
      <c r="B66" s="41"/>
      <c r="C66" s="42"/>
      <c r="D66" s="42"/>
      <c r="E66" s="43"/>
      <c r="F66" s="44"/>
      <c r="G66" s="42"/>
      <c r="H66" s="45"/>
      <c r="I66" s="46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3"/>
      <c r="AG66" s="3"/>
    </row>
    <row r="67" spans="1:33" ht="12.6" customHeight="1" x14ac:dyDescent="0.25">
      <c r="A67" s="40"/>
      <c r="B67" s="41"/>
      <c r="C67" s="42"/>
      <c r="D67" s="42"/>
      <c r="E67" s="43"/>
      <c r="F67" s="44"/>
      <c r="G67" s="42"/>
      <c r="H67" s="45"/>
      <c r="I67" s="46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3"/>
      <c r="AG67" s="3"/>
    </row>
    <row r="68" spans="1:33" ht="12.6" customHeight="1" x14ac:dyDescent="0.25">
      <c r="A68" s="40"/>
      <c r="B68" s="41"/>
      <c r="C68" s="42"/>
      <c r="D68" s="42"/>
      <c r="E68" s="43"/>
      <c r="F68" s="44"/>
      <c r="G68" s="42"/>
      <c r="H68" s="45"/>
      <c r="I68" s="46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3"/>
      <c r="AG68" s="3"/>
    </row>
    <row r="69" spans="1:33" ht="12.6" customHeight="1" x14ac:dyDescent="0.25">
      <c r="A69" s="40"/>
      <c r="B69" s="41"/>
      <c r="C69" s="42"/>
      <c r="D69" s="42"/>
      <c r="E69" s="43"/>
      <c r="F69" s="44"/>
      <c r="G69" s="42"/>
      <c r="H69" s="45"/>
      <c r="I69" s="46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3"/>
      <c r="AG69" s="3"/>
    </row>
    <row r="70" spans="1:33" ht="12.6" customHeight="1" x14ac:dyDescent="0.25">
      <c r="A70" s="40"/>
      <c r="B70" s="41"/>
      <c r="C70" s="42"/>
      <c r="D70" s="42"/>
      <c r="E70" s="43"/>
      <c r="F70" s="44"/>
      <c r="G70" s="42"/>
      <c r="H70" s="45"/>
      <c r="I70" s="46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3"/>
      <c r="AG70" s="3"/>
    </row>
    <row r="71" spans="1:33" ht="12.6" customHeight="1" x14ac:dyDescent="0.25">
      <c r="A71" s="40"/>
      <c r="B71" s="41"/>
      <c r="C71" s="42"/>
      <c r="D71" s="42"/>
      <c r="E71" s="43"/>
      <c r="F71" s="44"/>
      <c r="G71" s="42"/>
      <c r="H71" s="45"/>
      <c r="I71" s="46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3"/>
      <c r="AG71" s="3"/>
    </row>
    <row r="72" spans="1:33" ht="12.6" customHeight="1" x14ac:dyDescent="0.25">
      <c r="A72" s="40"/>
      <c r="B72" s="41"/>
      <c r="C72" s="42"/>
      <c r="D72" s="42"/>
      <c r="E72" s="43"/>
      <c r="F72" s="44"/>
      <c r="G72" s="42"/>
      <c r="H72" s="45"/>
      <c r="I72" s="46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3"/>
      <c r="AG72" s="3"/>
    </row>
    <row r="73" spans="1:33" ht="12.6" customHeight="1" x14ac:dyDescent="0.25">
      <c r="A73" s="40"/>
      <c r="B73" s="41"/>
      <c r="C73" s="42"/>
      <c r="D73" s="42"/>
      <c r="E73" s="43"/>
      <c r="F73" s="44"/>
      <c r="G73" s="42"/>
      <c r="H73" s="45"/>
      <c r="I73" s="46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3"/>
      <c r="AG73" s="3"/>
    </row>
    <row r="74" spans="1:33" ht="12.6" customHeight="1" x14ac:dyDescent="0.25">
      <c r="A74" s="40"/>
      <c r="B74" s="41"/>
      <c r="C74" s="42"/>
      <c r="D74" s="42"/>
      <c r="E74" s="43"/>
      <c r="F74" s="44"/>
      <c r="G74" s="42"/>
      <c r="H74" s="45"/>
      <c r="I74" s="46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3"/>
      <c r="AG74" s="3"/>
    </row>
    <row r="75" spans="1:33" ht="12.6" customHeight="1" x14ac:dyDescent="0.25">
      <c r="A75" s="40"/>
      <c r="B75" s="41"/>
      <c r="C75" s="42"/>
      <c r="D75" s="42"/>
      <c r="E75" s="43"/>
      <c r="F75" s="44"/>
      <c r="G75" s="42"/>
      <c r="H75" s="45"/>
      <c r="I75" s="46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3"/>
      <c r="AG75" s="3"/>
    </row>
    <row r="76" spans="1:33" ht="12.6" customHeight="1" x14ac:dyDescent="0.25">
      <c r="A76" s="40"/>
      <c r="B76" s="41"/>
      <c r="C76" s="42"/>
      <c r="D76" s="42"/>
      <c r="E76" s="43"/>
      <c r="F76" s="44"/>
      <c r="G76" s="42"/>
      <c r="H76" s="45"/>
      <c r="I76" s="46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3"/>
      <c r="AG76" s="3"/>
    </row>
    <row r="77" spans="1:33" ht="12.6" customHeight="1" x14ac:dyDescent="0.25">
      <c r="A77" s="40"/>
      <c r="B77" s="41"/>
      <c r="C77" s="42"/>
      <c r="D77" s="42"/>
      <c r="E77" s="43"/>
      <c r="F77" s="44"/>
      <c r="G77" s="42"/>
      <c r="H77" s="45"/>
      <c r="I77" s="46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3"/>
      <c r="AG77" s="3"/>
    </row>
    <row r="78" spans="1:33" ht="12.6" customHeight="1" x14ac:dyDescent="0.25">
      <c r="A78" s="40"/>
      <c r="B78" s="41"/>
      <c r="C78" s="42"/>
      <c r="D78" s="42"/>
      <c r="E78" s="43"/>
      <c r="F78" s="44"/>
      <c r="G78" s="42"/>
      <c r="H78" s="45"/>
      <c r="I78" s="46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3"/>
      <c r="AG78" s="3"/>
    </row>
    <row r="79" spans="1:33" ht="12.6" customHeight="1" x14ac:dyDescent="0.25">
      <c r="A79" s="40"/>
      <c r="B79" s="41"/>
      <c r="C79" s="42"/>
      <c r="D79" s="42"/>
      <c r="E79" s="43"/>
      <c r="F79" s="44"/>
      <c r="G79" s="42"/>
      <c r="H79" s="45"/>
      <c r="I79" s="46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3"/>
      <c r="AG79" s="3"/>
    </row>
    <row r="80" spans="1:33" ht="12.6" customHeight="1" x14ac:dyDescent="0.25">
      <c r="A80" s="40"/>
      <c r="B80" s="41"/>
      <c r="C80" s="42"/>
      <c r="D80" s="42"/>
      <c r="E80" s="43"/>
      <c r="F80" s="44"/>
      <c r="G80" s="42"/>
      <c r="H80" s="45"/>
      <c r="I80" s="46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3"/>
      <c r="AG80" s="3"/>
    </row>
    <row r="81" spans="1:33" ht="12.6" customHeight="1" x14ac:dyDescent="0.25">
      <c r="A81" s="40"/>
      <c r="B81" s="41"/>
      <c r="C81" s="42"/>
      <c r="D81" s="42"/>
      <c r="E81" s="43"/>
      <c r="F81" s="44"/>
      <c r="G81" s="42"/>
      <c r="H81" s="45"/>
      <c r="I81" s="46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3"/>
      <c r="AG81" s="3"/>
    </row>
    <row r="82" spans="1:33" ht="12.6" customHeight="1" x14ac:dyDescent="0.25">
      <c r="A82" s="40"/>
      <c r="B82" s="41"/>
      <c r="C82" s="42"/>
      <c r="D82" s="42"/>
      <c r="E82" s="43"/>
      <c r="F82" s="44"/>
      <c r="G82" s="42"/>
      <c r="H82" s="45"/>
      <c r="I82" s="46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81"/>
      <c r="AE82" s="81"/>
      <c r="AF82" s="3"/>
      <c r="AG82" s="3"/>
    </row>
    <row r="83" spans="1:33" ht="12.6" customHeight="1" x14ac:dyDescent="0.25">
      <c r="A83" s="40"/>
      <c r="B83" s="41"/>
      <c r="C83" s="42"/>
      <c r="D83" s="42"/>
      <c r="E83" s="43"/>
      <c r="F83" s="44"/>
      <c r="G83" s="42"/>
      <c r="H83" s="45"/>
      <c r="I83" s="46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3"/>
      <c r="AG83" s="3"/>
    </row>
    <row r="84" spans="1:33" ht="12.6" customHeight="1" x14ac:dyDescent="0.25">
      <c r="A84" s="40"/>
      <c r="B84" s="41"/>
      <c r="C84" s="42"/>
      <c r="D84" s="42"/>
      <c r="E84" s="43"/>
      <c r="F84" s="44"/>
      <c r="G84" s="42"/>
      <c r="H84" s="45"/>
      <c r="I84" s="46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1"/>
      <c r="AF84" s="3"/>
      <c r="AG84" s="3"/>
    </row>
    <row r="85" spans="1:33" ht="12.6" customHeight="1" x14ac:dyDescent="0.25">
      <c r="A85" s="40"/>
      <c r="B85" s="41"/>
      <c r="C85" s="42"/>
      <c r="D85" s="42"/>
      <c r="E85" s="43"/>
      <c r="F85" s="44"/>
      <c r="G85" s="42"/>
      <c r="H85" s="45"/>
      <c r="I85" s="46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  <c r="AD85" s="81"/>
      <c r="AE85" s="81"/>
      <c r="AF85" s="3"/>
      <c r="AG85" s="3"/>
    </row>
    <row r="86" spans="1:33" ht="12.6" customHeight="1" x14ac:dyDescent="0.25">
      <c r="A86" s="40"/>
      <c r="B86" s="41"/>
      <c r="C86" s="42"/>
      <c r="D86" s="42"/>
      <c r="E86" s="43"/>
      <c r="F86" s="44"/>
      <c r="G86" s="42"/>
      <c r="H86" s="45"/>
      <c r="I86" s="46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3"/>
      <c r="AG86" s="3"/>
    </row>
    <row r="87" spans="1:33" ht="12.6" customHeight="1" x14ac:dyDescent="0.25">
      <c r="A87" s="40"/>
      <c r="B87" s="41"/>
      <c r="C87" s="42"/>
      <c r="D87" s="42"/>
      <c r="E87" s="43"/>
      <c r="F87" s="44"/>
      <c r="G87" s="42"/>
      <c r="H87" s="45"/>
      <c r="I87" s="46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3"/>
      <c r="AG87" s="3"/>
    </row>
    <row r="88" spans="1:33" ht="12.6" customHeight="1" x14ac:dyDescent="0.25">
      <c r="A88" s="40"/>
      <c r="B88" s="41"/>
      <c r="C88" s="42"/>
      <c r="D88" s="42"/>
      <c r="E88" s="43"/>
      <c r="F88" s="44"/>
      <c r="G88" s="42"/>
      <c r="H88" s="45"/>
      <c r="I88" s="46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3"/>
      <c r="AG88" s="3"/>
    </row>
    <row r="89" spans="1:33" ht="12.6" customHeight="1" x14ac:dyDescent="0.25">
      <c r="A89" s="40"/>
      <c r="B89" s="41"/>
      <c r="C89" s="42"/>
      <c r="D89" s="42"/>
      <c r="E89" s="43"/>
      <c r="F89" s="44"/>
      <c r="G89" s="42"/>
      <c r="H89" s="45"/>
      <c r="I89" s="46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3"/>
      <c r="AG89" s="3"/>
    </row>
    <row r="90" spans="1:33" ht="12.6" customHeight="1" x14ac:dyDescent="0.25">
      <c r="A90" s="40"/>
      <c r="B90" s="41"/>
      <c r="C90" s="42"/>
      <c r="D90" s="42"/>
      <c r="E90" s="43"/>
      <c r="F90" s="44"/>
      <c r="G90" s="42"/>
      <c r="H90" s="45"/>
      <c r="I90" s="46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3"/>
      <c r="AG90" s="3"/>
    </row>
    <row r="91" spans="1:33" ht="12.6" customHeight="1" x14ac:dyDescent="0.25">
      <c r="A91" s="40"/>
      <c r="B91" s="41"/>
      <c r="C91" s="42"/>
      <c r="D91" s="42"/>
      <c r="E91" s="43"/>
      <c r="F91" s="44"/>
      <c r="G91" s="42"/>
      <c r="H91" s="45"/>
      <c r="I91" s="46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1"/>
      <c r="AF91" s="3"/>
      <c r="AG91" s="3"/>
    </row>
    <row r="92" spans="1:33" ht="12.6" customHeight="1" x14ac:dyDescent="0.25">
      <c r="A92" s="40"/>
      <c r="B92" s="41"/>
      <c r="C92" s="42"/>
      <c r="D92" s="42"/>
      <c r="E92" s="43"/>
      <c r="F92" s="44"/>
      <c r="G92" s="42"/>
      <c r="H92" s="45"/>
      <c r="I92" s="46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3"/>
      <c r="AG92" s="3"/>
    </row>
    <row r="93" spans="1:33" ht="12.6" customHeight="1" x14ac:dyDescent="0.25">
      <c r="A93" s="40"/>
      <c r="B93" s="41"/>
      <c r="C93" s="42"/>
      <c r="D93" s="42"/>
      <c r="E93" s="43"/>
      <c r="F93" s="44"/>
      <c r="G93" s="42"/>
      <c r="H93" s="45"/>
      <c r="I93" s="46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1"/>
      <c r="AE93" s="81"/>
      <c r="AF93" s="3"/>
      <c r="AG93" s="3"/>
    </row>
    <row r="94" spans="1:33" ht="12.6" customHeight="1" x14ac:dyDescent="0.25">
      <c r="A94" s="40"/>
      <c r="B94" s="41"/>
      <c r="C94" s="42"/>
      <c r="D94" s="42"/>
      <c r="E94" s="43"/>
      <c r="F94" s="44"/>
      <c r="G94" s="42"/>
      <c r="H94" s="45"/>
      <c r="I94" s="46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3"/>
      <c r="AG94" s="3"/>
    </row>
    <row r="95" spans="1:33" ht="12.6" customHeight="1" x14ac:dyDescent="0.25">
      <c r="A95" s="40"/>
      <c r="B95" s="41"/>
      <c r="C95" s="42"/>
      <c r="D95" s="42"/>
      <c r="E95" s="43"/>
      <c r="F95" s="44"/>
      <c r="G95" s="42"/>
      <c r="H95" s="45"/>
      <c r="I95" s="46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3"/>
      <c r="AG95" s="3"/>
    </row>
    <row r="96" spans="1:33" ht="12.6" customHeight="1" x14ac:dyDescent="0.25">
      <c r="A96" s="40"/>
      <c r="B96" s="41"/>
      <c r="C96" s="42"/>
      <c r="D96" s="42"/>
      <c r="E96" s="43"/>
      <c r="F96" s="44"/>
      <c r="G96" s="42"/>
      <c r="H96" s="45"/>
      <c r="I96" s="46"/>
      <c r="O96" s="81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3"/>
      <c r="AG96" s="3"/>
    </row>
    <row r="97" spans="1:33" ht="12.6" customHeight="1" x14ac:dyDescent="0.25">
      <c r="A97" s="40"/>
      <c r="B97" s="41"/>
      <c r="C97" s="42"/>
      <c r="D97" s="42"/>
      <c r="E97" s="43"/>
      <c r="F97" s="44"/>
      <c r="G97" s="42"/>
      <c r="H97" s="45"/>
      <c r="I97" s="46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3"/>
      <c r="AG97" s="3"/>
    </row>
    <row r="98" spans="1:33" ht="12.6" customHeight="1" x14ac:dyDescent="0.25">
      <c r="A98" s="40"/>
      <c r="B98" s="41"/>
      <c r="C98" s="42"/>
      <c r="D98" s="42"/>
      <c r="E98" s="43"/>
      <c r="F98" s="44"/>
      <c r="G98" s="42"/>
      <c r="H98" s="45"/>
      <c r="I98" s="46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3"/>
      <c r="AG98" s="3"/>
    </row>
    <row r="99" spans="1:33" ht="12.6" customHeight="1" x14ac:dyDescent="0.25">
      <c r="A99" s="40"/>
      <c r="B99" s="41"/>
      <c r="C99" s="42"/>
      <c r="D99" s="42"/>
      <c r="E99" s="43"/>
      <c r="F99" s="44"/>
      <c r="G99" s="42"/>
      <c r="H99" s="45"/>
      <c r="I99" s="46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3"/>
      <c r="AG99" s="3"/>
    </row>
    <row r="100" spans="1:33" ht="12.6" customHeight="1" x14ac:dyDescent="0.25">
      <c r="A100" s="40"/>
      <c r="B100" s="41"/>
      <c r="C100" s="42"/>
      <c r="D100" s="42"/>
      <c r="E100" s="43"/>
      <c r="F100" s="44"/>
      <c r="G100" s="42"/>
      <c r="H100" s="45"/>
      <c r="I100" s="46"/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3"/>
      <c r="AG100" s="3"/>
    </row>
    <row r="101" spans="1:33" ht="12.6" customHeight="1" x14ac:dyDescent="0.25">
      <c r="A101" s="40"/>
      <c r="B101" s="41"/>
      <c r="C101" s="42"/>
      <c r="D101" s="42"/>
      <c r="E101" s="43"/>
      <c r="F101" s="44"/>
      <c r="G101" s="42"/>
      <c r="H101" s="45"/>
      <c r="I101" s="46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3"/>
      <c r="AG101" s="3"/>
    </row>
    <row r="102" spans="1:33" ht="12.6" customHeight="1" x14ac:dyDescent="0.25">
      <c r="A102" s="40"/>
      <c r="B102" s="41"/>
      <c r="C102" s="42"/>
      <c r="D102" s="42"/>
      <c r="E102" s="43"/>
      <c r="F102" s="44"/>
      <c r="G102" s="42"/>
      <c r="H102" s="45"/>
      <c r="I102" s="46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81"/>
      <c r="AE102" s="81"/>
      <c r="AF102" s="3"/>
      <c r="AG102" s="3"/>
    </row>
    <row r="103" spans="1:33" ht="12.6" customHeight="1" x14ac:dyDescent="0.25">
      <c r="A103" s="40"/>
      <c r="B103" s="41"/>
      <c r="C103" s="42"/>
      <c r="D103" s="42"/>
      <c r="E103" s="43"/>
      <c r="F103" s="44"/>
      <c r="G103" s="42"/>
      <c r="H103" s="45"/>
      <c r="I103" s="46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3"/>
      <c r="AG103" s="3"/>
    </row>
    <row r="104" spans="1:33" ht="12.6" customHeight="1" x14ac:dyDescent="0.25">
      <c r="A104" s="40"/>
      <c r="B104" s="41"/>
      <c r="C104" s="42"/>
      <c r="D104" s="42"/>
      <c r="E104" s="43"/>
      <c r="F104" s="44"/>
      <c r="G104" s="42"/>
      <c r="H104" s="45"/>
      <c r="I104" s="46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3"/>
      <c r="AG104" s="3"/>
    </row>
    <row r="105" spans="1:33" ht="12.6" customHeight="1" x14ac:dyDescent="0.25">
      <c r="A105" s="40"/>
      <c r="B105" s="41"/>
      <c r="C105" s="42"/>
      <c r="D105" s="42"/>
      <c r="E105" s="43"/>
      <c r="F105" s="44"/>
      <c r="G105" s="42"/>
      <c r="H105" s="45"/>
      <c r="I105" s="46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3"/>
      <c r="AG105" s="3"/>
    </row>
    <row r="106" spans="1:33" ht="12.6" customHeight="1" x14ac:dyDescent="0.25">
      <c r="A106" s="40"/>
      <c r="B106" s="41"/>
      <c r="C106" s="42"/>
      <c r="D106" s="42"/>
      <c r="E106" s="43"/>
      <c r="F106" s="44"/>
      <c r="G106" s="42"/>
      <c r="H106" s="45"/>
      <c r="I106" s="46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81"/>
      <c r="AD106" s="81"/>
      <c r="AE106" s="81"/>
      <c r="AF106" s="3"/>
      <c r="AG106" s="3"/>
    </row>
    <row r="107" spans="1:33" ht="12.6" customHeight="1" x14ac:dyDescent="0.25">
      <c r="A107" s="40"/>
      <c r="B107" s="41"/>
      <c r="C107" s="42"/>
      <c r="D107" s="42"/>
      <c r="E107" s="43"/>
      <c r="F107" s="44"/>
      <c r="G107" s="42"/>
      <c r="H107" s="45"/>
      <c r="I107" s="46"/>
      <c r="O107" s="81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81"/>
      <c r="AC107" s="81"/>
      <c r="AD107" s="81"/>
      <c r="AE107" s="81"/>
      <c r="AF107" s="3"/>
      <c r="AG107" s="3"/>
    </row>
    <row r="108" spans="1:33" ht="12.6" customHeight="1" x14ac:dyDescent="0.25">
      <c r="A108" s="40"/>
      <c r="B108" s="41"/>
      <c r="C108" s="42"/>
      <c r="D108" s="42"/>
      <c r="E108" s="43"/>
      <c r="F108" s="44"/>
      <c r="G108" s="42"/>
      <c r="H108" s="45"/>
      <c r="I108" s="46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81"/>
      <c r="AC108" s="81"/>
      <c r="AD108" s="81"/>
      <c r="AE108" s="81"/>
      <c r="AF108" s="3"/>
      <c r="AG108" s="3"/>
    </row>
    <row r="109" spans="1:33" ht="12.6" customHeight="1" x14ac:dyDescent="0.25">
      <c r="A109" s="40"/>
      <c r="B109" s="41"/>
      <c r="C109" s="42"/>
      <c r="D109" s="42"/>
      <c r="E109" s="43"/>
      <c r="F109" s="44"/>
      <c r="G109" s="42"/>
      <c r="H109" s="45"/>
      <c r="I109" s="46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  <c r="AA109" s="81"/>
      <c r="AB109" s="81"/>
      <c r="AC109" s="81"/>
      <c r="AD109" s="81"/>
      <c r="AE109" s="81"/>
      <c r="AF109" s="3"/>
      <c r="AG109" s="3"/>
    </row>
    <row r="110" spans="1:33" ht="12.6" customHeight="1" x14ac:dyDescent="0.25">
      <c r="A110" s="40"/>
      <c r="B110" s="41"/>
      <c r="C110" s="42"/>
      <c r="D110" s="42"/>
      <c r="E110" s="43"/>
      <c r="F110" s="44"/>
      <c r="G110" s="42"/>
      <c r="H110" s="45"/>
      <c r="I110" s="46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81"/>
      <c r="AC110" s="81"/>
      <c r="AD110" s="81"/>
      <c r="AE110" s="81"/>
      <c r="AF110" s="3"/>
      <c r="AG110" s="3"/>
    </row>
    <row r="111" spans="1:33" ht="12.6" customHeight="1" x14ac:dyDescent="0.25">
      <c r="A111" s="40"/>
      <c r="B111" s="41"/>
      <c r="C111" s="42"/>
      <c r="D111" s="42"/>
      <c r="E111" s="43"/>
      <c r="F111" s="44"/>
      <c r="G111" s="42"/>
      <c r="H111" s="45"/>
      <c r="I111" s="46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  <c r="AA111" s="81"/>
      <c r="AB111" s="81"/>
      <c r="AC111" s="81"/>
      <c r="AD111" s="81"/>
      <c r="AE111" s="81"/>
      <c r="AF111" s="3"/>
      <c r="AG111" s="3"/>
    </row>
    <row r="112" spans="1:33" ht="12.6" customHeight="1" x14ac:dyDescent="0.25">
      <c r="A112" s="40"/>
      <c r="B112" s="41"/>
      <c r="C112" s="42"/>
      <c r="D112" s="42"/>
      <c r="E112" s="43"/>
      <c r="F112" s="44"/>
      <c r="G112" s="42"/>
      <c r="H112" s="45"/>
      <c r="I112" s="46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3"/>
      <c r="AG112" s="3"/>
    </row>
    <row r="113" spans="1:33" ht="12.6" customHeight="1" x14ac:dyDescent="0.25">
      <c r="A113" s="40"/>
      <c r="B113" s="41"/>
      <c r="C113" s="42"/>
      <c r="D113" s="42"/>
      <c r="E113" s="43"/>
      <c r="F113" s="44"/>
      <c r="G113" s="42"/>
      <c r="H113" s="45"/>
      <c r="I113" s="46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/>
      <c r="AD113" s="81"/>
      <c r="AE113" s="81"/>
      <c r="AF113" s="3"/>
      <c r="AG113" s="3"/>
    </row>
    <row r="114" spans="1:33" ht="12.6" customHeight="1" x14ac:dyDescent="0.25">
      <c r="A114" s="40"/>
      <c r="B114" s="41"/>
      <c r="C114" s="42"/>
      <c r="D114" s="42"/>
      <c r="E114" s="43"/>
      <c r="F114" s="44"/>
      <c r="G114" s="42"/>
      <c r="H114" s="45"/>
      <c r="I114" s="46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3"/>
      <c r="AG114" s="3"/>
    </row>
    <row r="115" spans="1:33" ht="12.6" customHeight="1" x14ac:dyDescent="0.25">
      <c r="A115" s="40"/>
      <c r="B115" s="41"/>
      <c r="C115" s="42"/>
      <c r="D115" s="42"/>
      <c r="E115" s="43"/>
      <c r="F115" s="44"/>
      <c r="G115" s="42"/>
      <c r="H115" s="45"/>
      <c r="I115" s="46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81"/>
      <c r="AC115" s="81"/>
      <c r="AD115" s="81"/>
      <c r="AE115" s="81"/>
      <c r="AF115" s="3"/>
      <c r="AG115" s="3"/>
    </row>
    <row r="116" spans="1:33" ht="12.6" customHeight="1" x14ac:dyDescent="0.25">
      <c r="A116" s="40"/>
      <c r="B116" s="41"/>
      <c r="C116" s="42"/>
      <c r="D116" s="42"/>
      <c r="E116" s="43"/>
      <c r="F116" s="44"/>
      <c r="G116" s="42"/>
      <c r="H116" s="45"/>
      <c r="I116" s="46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1"/>
      <c r="AE116" s="81"/>
      <c r="AF116" s="3"/>
      <c r="AG116" s="3"/>
    </row>
    <row r="117" spans="1:33" ht="12.6" customHeight="1" x14ac:dyDescent="0.25">
      <c r="A117" s="40"/>
      <c r="B117" s="41"/>
      <c r="C117" s="42"/>
      <c r="D117" s="42"/>
      <c r="E117" s="43"/>
      <c r="F117" s="44"/>
      <c r="G117" s="42"/>
      <c r="H117" s="45"/>
      <c r="I117" s="46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1"/>
      <c r="AB117" s="81"/>
      <c r="AC117" s="81"/>
      <c r="AD117" s="81"/>
      <c r="AE117" s="81"/>
      <c r="AF117" s="3"/>
      <c r="AG117" s="3"/>
    </row>
    <row r="118" spans="1:33" ht="12.6" customHeight="1" x14ac:dyDescent="0.25">
      <c r="A118" s="40"/>
      <c r="B118" s="41"/>
      <c r="C118" s="42"/>
      <c r="D118" s="42"/>
      <c r="E118" s="43"/>
      <c r="F118" s="44"/>
      <c r="G118" s="42"/>
      <c r="H118" s="45"/>
      <c r="I118" s="46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81"/>
      <c r="AC118" s="81"/>
      <c r="AD118" s="81"/>
      <c r="AE118" s="81"/>
      <c r="AF118" s="3"/>
      <c r="AG118" s="3"/>
    </row>
    <row r="119" spans="1:33" ht="12.6" customHeight="1" x14ac:dyDescent="0.25">
      <c r="A119" s="40"/>
      <c r="B119" s="41"/>
      <c r="C119" s="42"/>
      <c r="D119" s="42"/>
      <c r="E119" s="43"/>
      <c r="F119" s="44"/>
      <c r="G119" s="42"/>
      <c r="H119" s="45"/>
      <c r="I119" s="46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3"/>
      <c r="AG119" s="3"/>
    </row>
    <row r="120" spans="1:33" ht="12.6" customHeight="1" x14ac:dyDescent="0.25">
      <c r="A120" s="40"/>
      <c r="B120" s="41"/>
      <c r="C120" s="42"/>
      <c r="D120" s="42"/>
      <c r="E120" s="43"/>
      <c r="F120" s="44"/>
      <c r="G120" s="42"/>
      <c r="H120" s="45"/>
      <c r="I120" s="46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1"/>
      <c r="AB120" s="81"/>
      <c r="AC120" s="81"/>
      <c r="AD120" s="81"/>
      <c r="AE120" s="81"/>
      <c r="AF120" s="3"/>
      <c r="AG120" s="3"/>
    </row>
    <row r="121" spans="1:33" ht="12.6" customHeight="1" x14ac:dyDescent="0.25">
      <c r="A121" s="40"/>
      <c r="B121" s="41"/>
      <c r="C121" s="42"/>
      <c r="D121" s="42"/>
      <c r="E121" s="43"/>
      <c r="F121" s="44"/>
      <c r="G121" s="42"/>
      <c r="H121" s="45"/>
      <c r="I121" s="46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3"/>
      <c r="AG121" s="3"/>
    </row>
    <row r="122" spans="1:33" ht="12.6" customHeight="1" x14ac:dyDescent="0.25">
      <c r="A122" s="40"/>
      <c r="B122" s="41"/>
      <c r="C122" s="42"/>
      <c r="D122" s="42"/>
      <c r="E122" s="43"/>
      <c r="F122" s="44"/>
      <c r="G122" s="42"/>
      <c r="H122" s="45"/>
      <c r="I122" s="46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3"/>
      <c r="AG122" s="3"/>
    </row>
    <row r="123" spans="1:33" ht="12.6" customHeight="1" x14ac:dyDescent="0.25">
      <c r="A123" s="40"/>
      <c r="B123" s="41"/>
      <c r="C123" s="42"/>
      <c r="D123" s="42"/>
      <c r="E123" s="43"/>
      <c r="F123" s="44"/>
      <c r="G123" s="42"/>
      <c r="H123" s="45"/>
      <c r="I123" s="46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/>
      <c r="AD123" s="81"/>
      <c r="AE123" s="81"/>
      <c r="AF123" s="3"/>
      <c r="AG123" s="3"/>
    </row>
    <row r="124" spans="1:33" ht="12.6" customHeight="1" x14ac:dyDescent="0.25">
      <c r="A124" s="40"/>
      <c r="B124" s="41"/>
      <c r="C124" s="42"/>
      <c r="D124" s="42"/>
      <c r="E124" s="43"/>
      <c r="F124" s="44"/>
      <c r="G124" s="42"/>
      <c r="H124" s="45"/>
      <c r="I124" s="46"/>
      <c r="O124" s="81"/>
      <c r="P124" s="81"/>
      <c r="Q124" s="81"/>
      <c r="R124" s="81"/>
      <c r="S124" s="81"/>
      <c r="T124" s="81"/>
      <c r="U124" s="81"/>
      <c r="V124" s="81"/>
      <c r="W124" s="81"/>
      <c r="X124" s="81"/>
      <c r="Y124" s="81"/>
      <c r="Z124" s="81"/>
      <c r="AA124" s="81"/>
      <c r="AB124" s="81"/>
      <c r="AC124" s="81"/>
      <c r="AD124" s="81"/>
      <c r="AE124" s="81"/>
      <c r="AF124" s="3"/>
      <c r="AG124" s="3"/>
    </row>
    <row r="125" spans="1:33" ht="12.6" customHeight="1" x14ac:dyDescent="0.25">
      <c r="A125" s="40"/>
      <c r="B125" s="41"/>
      <c r="C125" s="42"/>
      <c r="D125" s="42"/>
      <c r="E125" s="43"/>
      <c r="F125" s="44"/>
      <c r="G125" s="42"/>
      <c r="H125" s="45"/>
      <c r="I125" s="46"/>
      <c r="O125" s="81"/>
      <c r="P125" s="81"/>
      <c r="Q125" s="81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1"/>
      <c r="AE125" s="81"/>
      <c r="AF125" s="3"/>
      <c r="AG125" s="3"/>
    </row>
    <row r="126" spans="1:33" ht="12.6" customHeight="1" x14ac:dyDescent="0.25">
      <c r="A126" s="40"/>
      <c r="B126" s="41"/>
      <c r="C126" s="42"/>
      <c r="D126" s="42"/>
      <c r="E126" s="43"/>
      <c r="F126" s="44"/>
      <c r="G126" s="42"/>
      <c r="H126" s="45"/>
      <c r="I126" s="46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1"/>
      <c r="AE126" s="81"/>
      <c r="AF126" s="3"/>
      <c r="AG126" s="3"/>
    </row>
    <row r="127" spans="1:33" ht="12.6" customHeight="1" x14ac:dyDescent="0.25">
      <c r="A127" s="40"/>
      <c r="B127" s="41"/>
      <c r="C127" s="42"/>
      <c r="D127" s="42"/>
      <c r="E127" s="43"/>
      <c r="F127" s="44"/>
      <c r="G127" s="42"/>
      <c r="H127" s="45"/>
      <c r="I127" s="46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/>
      <c r="AE127" s="81"/>
      <c r="AF127" s="3"/>
      <c r="AG127" s="3"/>
    </row>
    <row r="128" spans="1:33" ht="12.6" customHeight="1" x14ac:dyDescent="0.25">
      <c r="A128" s="40"/>
      <c r="B128" s="41"/>
      <c r="C128" s="42"/>
      <c r="D128" s="42"/>
      <c r="E128" s="43"/>
      <c r="F128" s="44"/>
      <c r="G128" s="42"/>
      <c r="H128" s="45"/>
      <c r="I128" s="46"/>
      <c r="O128" s="81"/>
      <c r="P128" s="81"/>
      <c r="Q128" s="81"/>
      <c r="R128" s="81"/>
      <c r="S128" s="81"/>
      <c r="T128" s="81"/>
      <c r="U128" s="81"/>
      <c r="V128" s="81"/>
      <c r="W128" s="81"/>
      <c r="X128" s="81"/>
      <c r="Y128" s="81"/>
      <c r="Z128" s="81"/>
      <c r="AA128" s="81"/>
      <c r="AB128" s="81"/>
      <c r="AC128" s="81"/>
      <c r="AD128" s="81"/>
      <c r="AE128" s="81"/>
      <c r="AF128" s="3"/>
      <c r="AG128" s="3"/>
    </row>
    <row r="129" spans="1:33" ht="12.6" customHeight="1" x14ac:dyDescent="0.25">
      <c r="A129" s="40"/>
      <c r="B129" s="41"/>
      <c r="C129" s="42"/>
      <c r="D129" s="42"/>
      <c r="E129" s="43"/>
      <c r="F129" s="44"/>
      <c r="G129" s="42"/>
      <c r="H129" s="45"/>
      <c r="I129" s="46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/>
      <c r="AE129" s="81"/>
      <c r="AF129" s="3"/>
      <c r="AG129" s="3"/>
    </row>
    <row r="130" spans="1:33" ht="12.6" customHeight="1" x14ac:dyDescent="0.25">
      <c r="A130" s="40"/>
      <c r="B130" s="41"/>
      <c r="C130" s="42"/>
      <c r="D130" s="42"/>
      <c r="E130" s="43"/>
      <c r="F130" s="44"/>
      <c r="G130" s="42"/>
      <c r="H130" s="45"/>
      <c r="I130" s="46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80"/>
      <c r="AC130" s="80"/>
      <c r="AD130" s="80"/>
      <c r="AE130" s="80"/>
    </row>
    <row r="131" spans="1:33" ht="12.6" customHeight="1" x14ac:dyDescent="0.25">
      <c r="A131" s="40"/>
      <c r="B131" s="41"/>
      <c r="C131" s="42"/>
      <c r="D131" s="42"/>
      <c r="E131" s="43"/>
      <c r="F131" s="44"/>
      <c r="G131" s="42"/>
      <c r="H131" s="45"/>
      <c r="I131" s="46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80"/>
      <c r="AC131" s="80"/>
      <c r="AD131" s="80"/>
      <c r="AE131" s="80"/>
    </row>
    <row r="132" spans="1:33" ht="12.6" customHeight="1" x14ac:dyDescent="0.25">
      <c r="A132" s="40"/>
      <c r="B132" s="41"/>
      <c r="C132" s="42"/>
      <c r="D132" s="42"/>
      <c r="E132" s="43"/>
      <c r="F132" s="44"/>
      <c r="G132" s="42"/>
      <c r="H132" s="45"/>
      <c r="I132" s="46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80"/>
      <c r="AC132" s="80"/>
      <c r="AD132" s="80"/>
      <c r="AE132" s="80"/>
    </row>
    <row r="133" spans="1:33" ht="12.6" customHeight="1" x14ac:dyDescent="0.25">
      <c r="A133" s="40"/>
      <c r="B133" s="41"/>
      <c r="C133" s="42"/>
      <c r="D133" s="42"/>
      <c r="E133" s="43"/>
      <c r="F133" s="44"/>
      <c r="G133" s="42"/>
      <c r="H133" s="45"/>
      <c r="I133" s="46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</row>
    <row r="134" spans="1:33" ht="12.6" customHeight="1" x14ac:dyDescent="0.25">
      <c r="A134" s="40"/>
      <c r="B134" s="41"/>
      <c r="C134" s="42"/>
      <c r="D134" s="42"/>
      <c r="E134" s="43"/>
      <c r="F134" s="44"/>
      <c r="G134" s="42"/>
      <c r="H134" s="45"/>
      <c r="I134" s="46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80"/>
      <c r="AC134" s="80"/>
      <c r="AD134" s="80"/>
      <c r="AE134" s="80"/>
    </row>
    <row r="135" spans="1:33" ht="12.6" customHeight="1" x14ac:dyDescent="0.25">
      <c r="A135" s="40"/>
      <c r="B135" s="41"/>
      <c r="C135" s="42"/>
      <c r="D135" s="42"/>
      <c r="E135" s="43"/>
      <c r="F135" s="44"/>
      <c r="G135" s="42"/>
      <c r="H135" s="45"/>
      <c r="I135" s="46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80"/>
      <c r="AC135" s="80"/>
      <c r="AD135" s="80"/>
      <c r="AE135" s="80"/>
    </row>
    <row r="136" spans="1:33" ht="12.6" customHeight="1" x14ac:dyDescent="0.25">
      <c r="A136" s="40"/>
      <c r="B136" s="41"/>
      <c r="C136" s="42"/>
      <c r="D136" s="42"/>
      <c r="E136" s="43"/>
      <c r="F136" s="44"/>
      <c r="G136" s="42"/>
      <c r="H136" s="45"/>
      <c r="I136" s="46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80"/>
      <c r="AE136" s="80"/>
    </row>
    <row r="137" spans="1:33" ht="12.6" customHeight="1" x14ac:dyDescent="0.25">
      <c r="A137" s="40"/>
      <c r="B137" s="41"/>
      <c r="C137" s="42"/>
      <c r="D137" s="42"/>
      <c r="E137" s="43"/>
      <c r="F137" s="44"/>
      <c r="G137" s="42"/>
      <c r="H137" s="45"/>
      <c r="I137" s="46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/>
      <c r="AD137" s="80"/>
      <c r="AE137" s="80"/>
    </row>
    <row r="138" spans="1:33" ht="12.6" customHeight="1" x14ac:dyDescent="0.25">
      <c r="A138" s="40"/>
      <c r="B138" s="41"/>
      <c r="C138" s="42"/>
      <c r="D138" s="42"/>
      <c r="E138" s="43"/>
      <c r="F138" s="44"/>
      <c r="G138" s="42"/>
      <c r="H138" s="45"/>
      <c r="I138" s="46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/>
      <c r="AD138" s="80"/>
      <c r="AE138" s="80"/>
    </row>
    <row r="139" spans="1:33" ht="12.6" customHeight="1" x14ac:dyDescent="0.25">
      <c r="A139" s="40"/>
      <c r="B139" s="41"/>
      <c r="C139" s="42"/>
      <c r="D139" s="42"/>
      <c r="E139" s="43"/>
      <c r="F139" s="44"/>
      <c r="G139" s="42"/>
      <c r="H139" s="45"/>
      <c r="I139" s="46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  <c r="AC139" s="80"/>
      <c r="AD139" s="80"/>
      <c r="AE139" s="80"/>
    </row>
    <row r="140" spans="1:33" ht="12.6" customHeight="1" x14ac:dyDescent="0.25">
      <c r="A140" s="40"/>
      <c r="B140" s="41"/>
      <c r="C140" s="42"/>
      <c r="D140" s="42"/>
      <c r="E140" s="43"/>
      <c r="F140" s="44"/>
      <c r="G140" s="42"/>
      <c r="H140" s="45"/>
      <c r="I140" s="46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/>
      <c r="AD140" s="80"/>
      <c r="AE140" s="80"/>
    </row>
    <row r="141" spans="1:33" ht="12.6" customHeight="1" x14ac:dyDescent="0.25">
      <c r="A141" s="40"/>
      <c r="B141" s="41"/>
      <c r="C141" s="42"/>
      <c r="D141" s="42"/>
      <c r="E141" s="43"/>
      <c r="F141" s="44"/>
      <c r="G141" s="42"/>
      <c r="H141" s="45"/>
      <c r="I141" s="46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  <c r="AC141" s="80"/>
      <c r="AD141" s="80"/>
      <c r="AE141" s="80"/>
    </row>
    <row r="142" spans="1:33" ht="12.6" customHeight="1" x14ac:dyDescent="0.25">
      <c r="A142" s="40"/>
      <c r="B142" s="41"/>
      <c r="C142" s="42"/>
      <c r="D142" s="42"/>
      <c r="E142" s="43"/>
      <c r="F142" s="44"/>
      <c r="G142" s="42"/>
      <c r="H142" s="45"/>
      <c r="I142" s="46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/>
      <c r="AD142" s="80"/>
      <c r="AE142" s="80"/>
    </row>
    <row r="143" spans="1:33" ht="12.6" customHeight="1" x14ac:dyDescent="0.25">
      <c r="A143" s="40"/>
      <c r="B143" s="41"/>
      <c r="C143" s="42"/>
      <c r="D143" s="42"/>
      <c r="E143" s="43"/>
      <c r="F143" s="44"/>
      <c r="G143" s="42"/>
      <c r="H143" s="45"/>
      <c r="I143" s="46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80"/>
      <c r="AC143" s="80"/>
      <c r="AD143" s="80"/>
      <c r="AE143" s="80"/>
    </row>
    <row r="144" spans="1:33" ht="12.6" customHeight="1" x14ac:dyDescent="0.25">
      <c r="A144" s="40"/>
      <c r="B144" s="41"/>
      <c r="C144" s="42"/>
      <c r="D144" s="42"/>
      <c r="E144" s="43"/>
      <c r="F144" s="44"/>
      <c r="G144" s="42"/>
      <c r="H144" s="45"/>
      <c r="I144" s="46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/>
      <c r="AD144" s="80"/>
      <c r="AE144" s="80"/>
    </row>
    <row r="145" spans="1:31" ht="12.6" customHeight="1" x14ac:dyDescent="0.25">
      <c r="A145" s="40"/>
      <c r="B145" s="41"/>
      <c r="C145" s="42"/>
      <c r="D145" s="42"/>
      <c r="E145" s="43"/>
      <c r="F145" s="44"/>
      <c r="G145" s="42"/>
      <c r="H145" s="45"/>
      <c r="I145" s="46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/>
      <c r="AD145" s="80"/>
      <c r="AE145" s="80"/>
    </row>
    <row r="146" spans="1:31" ht="12.6" customHeight="1" x14ac:dyDescent="0.25">
      <c r="A146" s="40"/>
      <c r="B146" s="41"/>
      <c r="C146" s="42"/>
      <c r="D146" s="42"/>
      <c r="E146" s="43"/>
      <c r="F146" s="44"/>
      <c r="G146" s="42"/>
      <c r="H146" s="45"/>
      <c r="I146" s="46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/>
      <c r="AD146" s="80"/>
      <c r="AE146" s="80"/>
    </row>
    <row r="147" spans="1:31" ht="12.6" customHeight="1" x14ac:dyDescent="0.25">
      <c r="A147" s="40"/>
      <c r="B147" s="41"/>
      <c r="C147" s="42"/>
      <c r="D147" s="42"/>
      <c r="E147" s="43"/>
      <c r="F147" s="44"/>
      <c r="G147" s="42"/>
      <c r="H147" s="45"/>
      <c r="I147" s="46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/>
      <c r="AD147" s="80"/>
      <c r="AE147" s="80"/>
    </row>
    <row r="148" spans="1:31" ht="12.6" customHeight="1" x14ac:dyDescent="0.25">
      <c r="A148" s="40"/>
      <c r="B148" s="41"/>
      <c r="C148" s="42"/>
      <c r="D148" s="42"/>
      <c r="E148" s="43"/>
      <c r="F148" s="44"/>
      <c r="G148" s="42"/>
      <c r="H148" s="45"/>
      <c r="I148" s="46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/>
      <c r="AD148" s="80"/>
      <c r="AE148" s="80"/>
    </row>
    <row r="149" spans="1:31" ht="12.6" customHeight="1" x14ac:dyDescent="0.25">
      <c r="A149" s="40"/>
      <c r="B149" s="41"/>
      <c r="C149" s="42"/>
      <c r="D149" s="42"/>
      <c r="E149" s="43"/>
      <c r="F149" s="44"/>
      <c r="G149" s="42"/>
      <c r="H149" s="45"/>
      <c r="I149" s="46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</row>
    <row r="150" spans="1:31" ht="12.6" customHeight="1" x14ac:dyDescent="0.25">
      <c r="A150" s="40"/>
      <c r="B150" s="41"/>
      <c r="C150" s="42"/>
      <c r="D150" s="42"/>
      <c r="E150" s="43"/>
      <c r="F150" s="44"/>
      <c r="G150" s="42"/>
      <c r="H150" s="45"/>
      <c r="I150" s="46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</row>
    <row r="151" spans="1:31" ht="12.6" customHeight="1" x14ac:dyDescent="0.25">
      <c r="A151" s="40"/>
      <c r="B151" s="41"/>
      <c r="C151" s="42"/>
      <c r="D151" s="42"/>
      <c r="E151" s="43"/>
      <c r="F151" s="44"/>
      <c r="G151" s="42"/>
      <c r="H151" s="45"/>
      <c r="I151" s="46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80"/>
      <c r="AC151" s="80"/>
      <c r="AD151" s="80"/>
      <c r="AE151" s="80"/>
    </row>
    <row r="152" spans="1:31" ht="12.6" customHeight="1" x14ac:dyDescent="0.25">
      <c r="A152" s="40"/>
      <c r="B152" s="41"/>
      <c r="C152" s="42"/>
      <c r="D152" s="42"/>
      <c r="E152" s="43"/>
      <c r="F152" s="44"/>
      <c r="G152" s="42"/>
      <c r="H152" s="45"/>
      <c r="I152" s="46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80"/>
      <c r="AC152" s="80"/>
      <c r="AD152" s="80"/>
      <c r="AE152" s="80"/>
    </row>
    <row r="153" spans="1:31" ht="12.6" customHeight="1" x14ac:dyDescent="0.25">
      <c r="A153" s="40"/>
      <c r="B153" s="41"/>
      <c r="C153" s="42"/>
      <c r="D153" s="42"/>
      <c r="E153" s="43"/>
      <c r="F153" s="44"/>
      <c r="G153" s="42"/>
      <c r="H153" s="45"/>
      <c r="I153" s="46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80"/>
      <c r="AC153" s="80"/>
      <c r="AD153" s="80"/>
      <c r="AE153" s="80"/>
    </row>
    <row r="154" spans="1:31" ht="12.6" customHeight="1" x14ac:dyDescent="0.25">
      <c r="A154" s="40"/>
      <c r="B154" s="41"/>
      <c r="C154" s="42"/>
      <c r="D154" s="42"/>
      <c r="E154" s="43"/>
      <c r="F154" s="44"/>
      <c r="G154" s="42"/>
      <c r="H154" s="45"/>
      <c r="I154" s="46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80"/>
      <c r="AC154" s="80"/>
      <c r="AD154" s="80"/>
      <c r="AE154" s="80"/>
    </row>
    <row r="155" spans="1:31" ht="12.6" customHeight="1" x14ac:dyDescent="0.25">
      <c r="A155" s="40"/>
      <c r="B155" s="41"/>
      <c r="C155" s="42"/>
      <c r="D155" s="42"/>
      <c r="E155" s="43"/>
      <c r="F155" s="44"/>
      <c r="G155" s="42"/>
      <c r="H155" s="45"/>
      <c r="I155" s="46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80"/>
      <c r="AC155" s="80"/>
      <c r="AD155" s="80"/>
      <c r="AE155" s="80"/>
    </row>
    <row r="156" spans="1:31" ht="12.6" customHeight="1" x14ac:dyDescent="0.25">
      <c r="A156" s="40"/>
      <c r="B156" s="41"/>
      <c r="C156" s="42"/>
      <c r="D156" s="42"/>
      <c r="E156" s="43"/>
      <c r="F156" s="44"/>
      <c r="G156" s="42"/>
      <c r="H156" s="45"/>
      <c r="I156" s="46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80"/>
      <c r="AC156" s="80"/>
      <c r="AD156" s="80"/>
      <c r="AE156" s="80"/>
    </row>
    <row r="157" spans="1:31" ht="12.6" customHeight="1" x14ac:dyDescent="0.25">
      <c r="A157" s="40"/>
      <c r="B157" s="41"/>
      <c r="C157" s="42"/>
      <c r="D157" s="42"/>
      <c r="E157" s="43"/>
      <c r="F157" s="44"/>
      <c r="G157" s="42"/>
      <c r="H157" s="45"/>
      <c r="I157" s="46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80"/>
      <c r="AC157" s="80"/>
      <c r="AD157" s="80"/>
      <c r="AE157" s="80"/>
    </row>
    <row r="158" spans="1:31" ht="12.6" customHeight="1" x14ac:dyDescent="0.25">
      <c r="A158" s="40"/>
      <c r="B158" s="41"/>
      <c r="C158" s="42"/>
      <c r="D158" s="42"/>
      <c r="E158" s="43"/>
      <c r="F158" s="44"/>
      <c r="G158" s="42"/>
      <c r="H158" s="45"/>
      <c r="I158" s="46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80"/>
      <c r="AC158" s="80"/>
      <c r="AD158" s="80"/>
      <c r="AE158" s="80"/>
    </row>
    <row r="159" spans="1:31" ht="12.6" customHeight="1" x14ac:dyDescent="0.25">
      <c r="A159" s="40"/>
      <c r="B159" s="41"/>
      <c r="C159" s="42"/>
      <c r="D159" s="42"/>
      <c r="E159" s="43"/>
      <c r="F159" s="44"/>
      <c r="G159" s="42"/>
      <c r="H159" s="45"/>
      <c r="I159" s="46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80"/>
      <c r="AC159" s="80"/>
      <c r="AD159" s="80"/>
      <c r="AE159" s="80"/>
    </row>
    <row r="160" spans="1:31" ht="12.6" customHeight="1" x14ac:dyDescent="0.25">
      <c r="A160" s="40"/>
      <c r="B160" s="41"/>
      <c r="C160" s="42"/>
      <c r="D160" s="42"/>
      <c r="E160" s="43"/>
      <c r="F160" s="44"/>
      <c r="G160" s="42"/>
      <c r="H160" s="45"/>
      <c r="I160" s="46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80"/>
      <c r="AB160" s="80"/>
      <c r="AC160" s="80"/>
      <c r="AD160" s="80"/>
      <c r="AE160" s="80"/>
    </row>
    <row r="161" spans="1:31" ht="12.6" customHeight="1" x14ac:dyDescent="0.25">
      <c r="A161" s="40"/>
      <c r="B161" s="41"/>
      <c r="C161" s="42"/>
      <c r="D161" s="42"/>
      <c r="E161" s="43"/>
      <c r="F161" s="44"/>
      <c r="G161" s="42"/>
      <c r="H161" s="45"/>
      <c r="I161" s="46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  <c r="AA161" s="80"/>
      <c r="AB161" s="80"/>
      <c r="AC161" s="80"/>
      <c r="AD161" s="80"/>
      <c r="AE161" s="80"/>
    </row>
    <row r="162" spans="1:31" ht="12.6" customHeight="1" x14ac:dyDescent="0.25">
      <c r="A162" s="40"/>
      <c r="B162" s="41"/>
      <c r="C162" s="42"/>
      <c r="D162" s="42"/>
      <c r="E162" s="43"/>
      <c r="F162" s="44"/>
      <c r="G162" s="42"/>
      <c r="H162" s="45"/>
      <c r="I162" s="46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  <c r="AA162" s="80"/>
      <c r="AB162" s="80"/>
      <c r="AC162" s="80"/>
      <c r="AD162" s="80"/>
      <c r="AE162" s="80"/>
    </row>
    <row r="163" spans="1:31" ht="12.6" customHeight="1" x14ac:dyDescent="0.25">
      <c r="A163" s="40"/>
      <c r="B163" s="41"/>
      <c r="C163" s="42"/>
      <c r="D163" s="42"/>
      <c r="E163" s="43"/>
      <c r="F163" s="44"/>
      <c r="G163" s="42"/>
      <c r="H163" s="45"/>
      <c r="I163" s="46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  <c r="AA163" s="80"/>
      <c r="AB163" s="80"/>
      <c r="AC163" s="80"/>
      <c r="AD163" s="80"/>
      <c r="AE163" s="80"/>
    </row>
    <row r="164" spans="1:31" ht="12.6" customHeight="1" x14ac:dyDescent="0.25">
      <c r="A164" s="40"/>
      <c r="B164" s="41"/>
      <c r="C164" s="42"/>
      <c r="D164" s="42"/>
      <c r="E164" s="43"/>
      <c r="F164" s="44"/>
      <c r="G164" s="42"/>
      <c r="H164" s="45"/>
      <c r="I164" s="46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  <c r="AA164" s="80"/>
      <c r="AB164" s="80"/>
      <c r="AC164" s="80"/>
      <c r="AD164" s="80"/>
      <c r="AE164" s="80"/>
    </row>
    <row r="165" spans="1:31" ht="12.6" customHeight="1" x14ac:dyDescent="0.25">
      <c r="A165" s="40"/>
      <c r="B165" s="41"/>
      <c r="C165" s="42"/>
      <c r="D165" s="42"/>
      <c r="E165" s="43"/>
      <c r="F165" s="44"/>
      <c r="G165" s="42"/>
      <c r="H165" s="45"/>
      <c r="I165" s="46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80"/>
      <c r="AB165" s="80"/>
      <c r="AC165" s="80"/>
      <c r="AD165" s="80"/>
      <c r="AE165" s="80"/>
    </row>
    <row r="166" spans="1:31" ht="12.6" customHeight="1" x14ac:dyDescent="0.25">
      <c r="A166" s="40"/>
      <c r="B166" s="41"/>
      <c r="C166" s="42"/>
      <c r="D166" s="42"/>
      <c r="E166" s="43"/>
      <c r="F166" s="44"/>
      <c r="G166" s="42"/>
      <c r="H166" s="45"/>
      <c r="I166" s="46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  <c r="AA166" s="80"/>
      <c r="AB166" s="80"/>
      <c r="AC166" s="80"/>
      <c r="AD166" s="80"/>
      <c r="AE166" s="80"/>
    </row>
    <row r="167" spans="1:31" ht="12.6" customHeight="1" x14ac:dyDescent="0.25">
      <c r="A167" s="40"/>
      <c r="B167" s="41"/>
      <c r="C167" s="42"/>
      <c r="D167" s="42"/>
      <c r="E167" s="43"/>
      <c r="F167" s="44"/>
      <c r="G167" s="42"/>
      <c r="H167" s="45"/>
      <c r="I167" s="46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  <c r="AA167" s="80"/>
      <c r="AB167" s="80"/>
      <c r="AC167" s="80"/>
      <c r="AD167" s="80"/>
      <c r="AE167" s="80"/>
    </row>
    <row r="168" spans="1:31" ht="12.6" customHeight="1" x14ac:dyDescent="0.25">
      <c r="A168" s="40"/>
      <c r="B168" s="41"/>
      <c r="C168" s="42"/>
      <c r="D168" s="42"/>
      <c r="E168" s="43"/>
      <c r="F168" s="44"/>
      <c r="G168" s="42"/>
      <c r="H168" s="45"/>
      <c r="I168" s="46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80"/>
      <c r="AB168" s="80"/>
      <c r="AC168" s="80"/>
      <c r="AD168" s="80"/>
      <c r="AE168" s="80"/>
    </row>
    <row r="169" spans="1:31" ht="12.6" customHeight="1" x14ac:dyDescent="0.25">
      <c r="A169" s="40"/>
      <c r="B169" s="41"/>
      <c r="C169" s="42"/>
      <c r="D169" s="42"/>
      <c r="E169" s="43"/>
      <c r="F169" s="44"/>
      <c r="G169" s="42"/>
      <c r="H169" s="45"/>
      <c r="I169" s="46"/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  <c r="Z169" s="80"/>
      <c r="AA169" s="80"/>
      <c r="AB169" s="80"/>
      <c r="AC169" s="80"/>
      <c r="AD169" s="80"/>
      <c r="AE169" s="80"/>
    </row>
    <row r="170" spans="1:31" ht="12.6" customHeight="1" x14ac:dyDescent="0.25">
      <c r="A170" s="40"/>
      <c r="B170" s="41"/>
      <c r="C170" s="42"/>
      <c r="D170" s="42"/>
      <c r="E170" s="43"/>
      <c r="F170" s="44"/>
      <c r="G170" s="42"/>
      <c r="H170" s="45"/>
      <c r="I170" s="46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  <c r="AA170" s="80"/>
      <c r="AB170" s="80"/>
      <c r="AC170" s="80"/>
      <c r="AD170" s="80"/>
      <c r="AE170" s="80"/>
    </row>
    <row r="171" spans="1:31" ht="12.6" customHeight="1" x14ac:dyDescent="0.25">
      <c r="A171" s="40"/>
      <c r="B171" s="41"/>
      <c r="C171" s="42"/>
      <c r="D171" s="42"/>
      <c r="E171" s="43"/>
      <c r="F171" s="44"/>
      <c r="G171" s="42"/>
      <c r="H171" s="45"/>
      <c r="I171" s="46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  <c r="AA171" s="80"/>
      <c r="AB171" s="80"/>
      <c r="AC171" s="80"/>
      <c r="AD171" s="80"/>
      <c r="AE171" s="80"/>
    </row>
    <row r="172" spans="1:31" ht="12.6" customHeight="1" x14ac:dyDescent="0.25">
      <c r="A172" s="40"/>
      <c r="B172" s="41"/>
      <c r="C172" s="42"/>
      <c r="D172" s="42"/>
      <c r="E172" s="43"/>
      <c r="F172" s="44"/>
      <c r="G172" s="42"/>
      <c r="H172" s="45"/>
      <c r="I172" s="46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  <c r="AA172" s="80"/>
      <c r="AB172" s="80"/>
      <c r="AC172" s="80"/>
      <c r="AD172" s="80"/>
      <c r="AE172" s="80"/>
    </row>
    <row r="173" spans="1:31" ht="12.6" customHeight="1" x14ac:dyDescent="0.25">
      <c r="A173" s="40"/>
      <c r="B173" s="41"/>
      <c r="C173" s="42"/>
      <c r="D173" s="42"/>
      <c r="E173" s="43"/>
      <c r="F173" s="44"/>
      <c r="G173" s="42"/>
      <c r="H173" s="45"/>
      <c r="I173" s="46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  <c r="AA173" s="80"/>
      <c r="AB173" s="80"/>
      <c r="AC173" s="80"/>
      <c r="AD173" s="80"/>
      <c r="AE173" s="80"/>
    </row>
    <row r="174" spans="1:31" ht="12.6" customHeight="1" x14ac:dyDescent="0.25">
      <c r="A174" s="40"/>
      <c r="B174" s="41"/>
      <c r="C174" s="42"/>
      <c r="D174" s="42"/>
      <c r="E174" s="43"/>
      <c r="F174" s="44"/>
      <c r="G174" s="42"/>
      <c r="H174" s="45"/>
      <c r="I174" s="46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  <c r="AA174" s="80"/>
      <c r="AB174" s="80"/>
      <c r="AC174" s="80"/>
      <c r="AD174" s="80"/>
      <c r="AE174" s="80"/>
    </row>
    <row r="175" spans="1:31" ht="12.6" customHeight="1" x14ac:dyDescent="0.25">
      <c r="A175" s="40"/>
      <c r="B175" s="41"/>
      <c r="C175" s="42"/>
      <c r="D175" s="42"/>
      <c r="E175" s="43"/>
      <c r="F175" s="44"/>
      <c r="G175" s="42"/>
      <c r="H175" s="45"/>
      <c r="I175" s="46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  <c r="AA175" s="80"/>
      <c r="AB175" s="80"/>
      <c r="AC175" s="80"/>
      <c r="AD175" s="80"/>
      <c r="AE175" s="80"/>
    </row>
    <row r="176" spans="1:31" ht="12.6" customHeight="1" x14ac:dyDescent="0.25">
      <c r="A176" s="40"/>
      <c r="B176" s="41"/>
      <c r="C176" s="42"/>
      <c r="D176" s="42"/>
      <c r="E176" s="43"/>
      <c r="F176" s="44"/>
      <c r="G176" s="42"/>
      <c r="H176" s="45"/>
      <c r="I176" s="46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  <c r="AA176" s="80"/>
      <c r="AB176" s="80"/>
      <c r="AC176" s="80"/>
      <c r="AD176" s="80"/>
      <c r="AE176" s="80"/>
    </row>
    <row r="177" spans="1:31" ht="12.6" customHeight="1" x14ac:dyDescent="0.25">
      <c r="A177" s="40"/>
      <c r="B177" s="41"/>
      <c r="C177" s="42"/>
      <c r="D177" s="42"/>
      <c r="E177" s="43"/>
      <c r="F177" s="44"/>
      <c r="G177" s="42"/>
      <c r="H177" s="45"/>
      <c r="I177" s="46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  <c r="AA177" s="80"/>
      <c r="AB177" s="80"/>
      <c r="AC177" s="80"/>
      <c r="AD177" s="80"/>
      <c r="AE177" s="80"/>
    </row>
    <row r="178" spans="1:31" ht="12.6" customHeight="1" x14ac:dyDescent="0.25">
      <c r="A178" s="40"/>
      <c r="B178" s="41"/>
      <c r="C178" s="42"/>
      <c r="D178" s="42"/>
      <c r="E178" s="43"/>
      <c r="F178" s="44"/>
      <c r="G178" s="42"/>
      <c r="H178" s="45"/>
      <c r="I178" s="46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  <c r="AA178" s="80"/>
      <c r="AB178" s="80"/>
      <c r="AC178" s="80"/>
      <c r="AD178" s="80"/>
      <c r="AE178" s="80"/>
    </row>
    <row r="179" spans="1:31" ht="12.6" customHeight="1" x14ac:dyDescent="0.25">
      <c r="A179" s="40"/>
      <c r="B179" s="41"/>
      <c r="C179" s="42"/>
      <c r="D179" s="42"/>
      <c r="E179" s="43"/>
      <c r="F179" s="44"/>
      <c r="G179" s="42"/>
      <c r="H179" s="45"/>
      <c r="I179" s="46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80"/>
      <c r="AA179" s="80"/>
      <c r="AB179" s="80"/>
      <c r="AC179" s="80"/>
      <c r="AD179" s="80"/>
      <c r="AE179" s="80"/>
    </row>
    <row r="180" spans="1:31" ht="12.6" customHeight="1" x14ac:dyDescent="0.25">
      <c r="A180" s="40"/>
      <c r="B180" s="41"/>
      <c r="C180" s="42"/>
      <c r="D180" s="42"/>
      <c r="E180" s="43"/>
      <c r="F180" s="44"/>
      <c r="G180" s="42"/>
      <c r="H180" s="45"/>
      <c r="I180" s="46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80"/>
      <c r="AB180" s="80"/>
      <c r="AC180" s="80"/>
      <c r="AD180" s="80"/>
      <c r="AE180" s="80"/>
    </row>
    <row r="181" spans="1:31" ht="12.6" customHeight="1" x14ac:dyDescent="0.25">
      <c r="A181" s="40"/>
      <c r="B181" s="41"/>
      <c r="C181" s="42"/>
      <c r="D181" s="42"/>
      <c r="E181" s="43"/>
      <c r="F181" s="44"/>
      <c r="G181" s="42"/>
      <c r="H181" s="45"/>
      <c r="I181" s="46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  <c r="AA181" s="80"/>
      <c r="AB181" s="80"/>
      <c r="AC181" s="80"/>
      <c r="AD181" s="80"/>
      <c r="AE181" s="80"/>
    </row>
    <row r="182" spans="1:31" ht="12.6" customHeight="1" x14ac:dyDescent="0.25">
      <c r="A182" s="40"/>
      <c r="B182" s="41"/>
      <c r="C182" s="42"/>
      <c r="D182" s="42"/>
      <c r="E182" s="43"/>
      <c r="F182" s="44"/>
      <c r="G182" s="42"/>
      <c r="H182" s="45"/>
      <c r="I182" s="46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  <c r="AA182" s="80"/>
      <c r="AB182" s="80"/>
      <c r="AC182" s="80"/>
      <c r="AD182" s="80"/>
      <c r="AE182" s="80"/>
    </row>
    <row r="183" spans="1:31" ht="12.6" customHeight="1" x14ac:dyDescent="0.25">
      <c r="A183" s="40"/>
      <c r="B183" s="41"/>
      <c r="C183" s="42"/>
      <c r="D183" s="42"/>
      <c r="E183" s="43"/>
      <c r="F183" s="44"/>
      <c r="G183" s="42"/>
      <c r="H183" s="45"/>
      <c r="I183" s="46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  <c r="AA183" s="80"/>
      <c r="AB183" s="80"/>
      <c r="AC183" s="80"/>
      <c r="AD183" s="80"/>
      <c r="AE183" s="80"/>
    </row>
    <row r="184" spans="1:31" ht="12.6" customHeight="1" x14ac:dyDescent="0.25">
      <c r="A184" s="40"/>
      <c r="B184" s="41"/>
      <c r="C184" s="42"/>
      <c r="D184" s="42"/>
      <c r="E184" s="43"/>
      <c r="F184" s="44"/>
      <c r="G184" s="42"/>
      <c r="H184" s="45"/>
      <c r="I184" s="46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  <c r="AA184" s="80"/>
      <c r="AB184" s="80"/>
      <c r="AC184" s="80"/>
      <c r="AD184" s="80"/>
      <c r="AE184" s="80"/>
    </row>
    <row r="185" spans="1:31" ht="12.6" customHeight="1" x14ac:dyDescent="0.25">
      <c r="A185" s="40"/>
      <c r="B185" s="41"/>
      <c r="C185" s="42"/>
      <c r="D185" s="42"/>
      <c r="E185" s="43"/>
      <c r="F185" s="44"/>
      <c r="G185" s="42"/>
      <c r="H185" s="45"/>
      <c r="I185" s="46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  <c r="AA185" s="80"/>
      <c r="AB185" s="80"/>
      <c r="AC185" s="80"/>
      <c r="AD185" s="80"/>
      <c r="AE185" s="80"/>
    </row>
    <row r="186" spans="1:31" ht="12.6" customHeight="1" x14ac:dyDescent="0.25">
      <c r="A186" s="40"/>
      <c r="B186" s="41"/>
      <c r="C186" s="42"/>
      <c r="D186" s="42"/>
      <c r="E186" s="43"/>
      <c r="F186" s="44"/>
      <c r="G186" s="42"/>
      <c r="H186" s="45"/>
      <c r="I186" s="46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  <c r="AA186" s="80"/>
      <c r="AB186" s="80"/>
      <c r="AC186" s="80"/>
      <c r="AD186" s="80"/>
      <c r="AE186" s="80"/>
    </row>
    <row r="187" spans="1:31" ht="12.6" customHeight="1" x14ac:dyDescent="0.25">
      <c r="A187" s="40"/>
      <c r="B187" s="41"/>
      <c r="C187" s="42"/>
      <c r="D187" s="42"/>
      <c r="E187" s="43"/>
      <c r="F187" s="44"/>
      <c r="G187" s="42"/>
      <c r="H187" s="45"/>
      <c r="I187" s="46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80"/>
      <c r="AB187" s="80"/>
      <c r="AC187" s="80"/>
      <c r="AD187" s="80"/>
      <c r="AE187" s="80"/>
    </row>
    <row r="188" spans="1:31" ht="12.6" customHeight="1" x14ac:dyDescent="0.25">
      <c r="A188" s="40"/>
      <c r="B188" s="41"/>
      <c r="C188" s="42"/>
      <c r="D188" s="42"/>
      <c r="E188" s="43"/>
      <c r="F188" s="44"/>
      <c r="G188" s="42"/>
      <c r="H188" s="45"/>
      <c r="I188" s="46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  <c r="AA188" s="80"/>
      <c r="AB188" s="80"/>
      <c r="AC188" s="80"/>
      <c r="AD188" s="80"/>
      <c r="AE188" s="80"/>
    </row>
    <row r="189" spans="1:31" ht="12.6" customHeight="1" x14ac:dyDescent="0.25">
      <c r="A189" s="40"/>
      <c r="B189" s="41"/>
      <c r="C189" s="42"/>
      <c r="D189" s="42"/>
      <c r="E189" s="43"/>
      <c r="F189" s="44"/>
      <c r="G189" s="42"/>
      <c r="H189" s="45"/>
      <c r="I189" s="46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  <c r="AA189" s="80"/>
      <c r="AB189" s="80"/>
      <c r="AC189" s="80"/>
      <c r="AD189" s="80"/>
      <c r="AE189" s="80"/>
    </row>
    <row r="190" spans="1:31" ht="12.6" customHeight="1" x14ac:dyDescent="0.25">
      <c r="A190" s="40"/>
      <c r="B190" s="41"/>
      <c r="C190" s="42"/>
      <c r="D190" s="42"/>
      <c r="E190" s="43"/>
      <c r="F190" s="44"/>
      <c r="G190" s="42"/>
      <c r="H190" s="45"/>
      <c r="I190" s="46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0"/>
      <c r="AB190" s="80"/>
      <c r="AC190" s="80"/>
      <c r="AD190" s="80"/>
      <c r="AE190" s="80"/>
    </row>
    <row r="191" spans="1:31" ht="12.6" customHeight="1" x14ac:dyDescent="0.25">
      <c r="A191" s="40"/>
      <c r="B191" s="41"/>
      <c r="C191" s="42"/>
      <c r="D191" s="42"/>
      <c r="E191" s="43"/>
      <c r="F191" s="44"/>
      <c r="G191" s="42"/>
      <c r="H191" s="45"/>
      <c r="I191" s="46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  <c r="AA191" s="80"/>
      <c r="AB191" s="80"/>
      <c r="AC191" s="80"/>
      <c r="AD191" s="80"/>
      <c r="AE191" s="80"/>
    </row>
    <row r="192" spans="1:31" ht="12.6" customHeight="1" x14ac:dyDescent="0.25">
      <c r="A192" s="40"/>
      <c r="B192" s="41"/>
      <c r="C192" s="42"/>
      <c r="D192" s="42"/>
      <c r="E192" s="43"/>
      <c r="F192" s="44"/>
      <c r="G192" s="42"/>
      <c r="H192" s="45"/>
      <c r="I192" s="46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  <c r="AA192" s="80"/>
      <c r="AB192" s="80"/>
      <c r="AC192" s="80"/>
      <c r="AD192" s="80"/>
      <c r="AE192" s="80"/>
    </row>
    <row r="193" spans="1:31" ht="12.6" customHeight="1" x14ac:dyDescent="0.25">
      <c r="A193" s="40"/>
      <c r="B193" s="41"/>
      <c r="C193" s="42"/>
      <c r="D193" s="42"/>
      <c r="E193" s="43"/>
      <c r="F193" s="44"/>
      <c r="G193" s="42"/>
      <c r="H193" s="45"/>
      <c r="I193" s="46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  <c r="AA193" s="80"/>
      <c r="AB193" s="80"/>
      <c r="AC193" s="80"/>
      <c r="AD193" s="80"/>
      <c r="AE193" s="80"/>
    </row>
    <row r="194" spans="1:31" ht="12.6" customHeight="1" x14ac:dyDescent="0.25">
      <c r="A194" s="40"/>
      <c r="B194" s="41"/>
      <c r="C194" s="42"/>
      <c r="D194" s="42"/>
      <c r="E194" s="43"/>
      <c r="F194" s="44"/>
      <c r="G194" s="42"/>
      <c r="H194" s="45"/>
      <c r="I194" s="46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  <c r="AA194" s="80"/>
      <c r="AB194" s="80"/>
      <c r="AC194" s="80"/>
      <c r="AD194" s="80"/>
      <c r="AE194" s="80"/>
    </row>
    <row r="195" spans="1:31" ht="12.6" customHeight="1" x14ac:dyDescent="0.25">
      <c r="A195" s="40"/>
      <c r="B195" s="41"/>
      <c r="C195" s="42"/>
      <c r="D195" s="42"/>
      <c r="E195" s="43"/>
      <c r="F195" s="44"/>
      <c r="G195" s="42"/>
      <c r="H195" s="45"/>
      <c r="I195" s="46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  <c r="AA195" s="80"/>
      <c r="AB195" s="80"/>
      <c r="AC195" s="80"/>
      <c r="AD195" s="80"/>
      <c r="AE195" s="80"/>
    </row>
    <row r="196" spans="1:31" ht="12.6" customHeight="1" x14ac:dyDescent="0.25">
      <c r="A196" s="40"/>
      <c r="B196" s="41"/>
      <c r="C196" s="42"/>
      <c r="D196" s="42"/>
      <c r="E196" s="43"/>
      <c r="F196" s="44"/>
      <c r="G196" s="42"/>
      <c r="H196" s="45"/>
      <c r="I196" s="46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  <c r="AA196" s="80"/>
      <c r="AB196" s="80"/>
      <c r="AC196" s="80"/>
      <c r="AD196" s="80"/>
      <c r="AE196" s="80"/>
    </row>
    <row r="197" spans="1:31" ht="12.6" customHeight="1" x14ac:dyDescent="0.25">
      <c r="A197" s="40"/>
      <c r="B197" s="41"/>
      <c r="C197" s="42"/>
      <c r="D197" s="42"/>
      <c r="E197" s="43"/>
      <c r="F197" s="44"/>
      <c r="G197" s="42"/>
      <c r="H197" s="45"/>
      <c r="I197" s="46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  <c r="AA197" s="80"/>
      <c r="AB197" s="80"/>
      <c r="AC197" s="80"/>
      <c r="AD197" s="80"/>
      <c r="AE197" s="80"/>
    </row>
    <row r="198" spans="1:31" ht="12.6" customHeight="1" x14ac:dyDescent="0.25">
      <c r="A198" s="40"/>
      <c r="B198" s="41"/>
      <c r="C198" s="42"/>
      <c r="D198" s="42"/>
      <c r="E198" s="43"/>
      <c r="F198" s="44"/>
      <c r="G198" s="42"/>
      <c r="H198" s="45"/>
      <c r="I198" s="46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  <c r="Z198" s="80"/>
      <c r="AA198" s="80"/>
      <c r="AB198" s="80"/>
      <c r="AC198" s="80"/>
      <c r="AD198" s="80"/>
      <c r="AE198" s="80"/>
    </row>
    <row r="199" spans="1:31" ht="12.6" customHeight="1" x14ac:dyDescent="0.25">
      <c r="A199" s="40"/>
      <c r="B199" s="41"/>
      <c r="C199" s="42"/>
      <c r="D199" s="42"/>
      <c r="E199" s="43"/>
      <c r="F199" s="44"/>
      <c r="G199" s="42"/>
      <c r="H199" s="45"/>
      <c r="I199" s="46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  <c r="AA199" s="80"/>
      <c r="AB199" s="80"/>
      <c r="AC199" s="80"/>
      <c r="AD199" s="80"/>
      <c r="AE199" s="80"/>
    </row>
    <row r="200" spans="1:31" ht="12.6" customHeight="1" x14ac:dyDescent="0.25">
      <c r="A200" s="40"/>
      <c r="B200" s="41"/>
      <c r="C200" s="42"/>
      <c r="D200" s="42"/>
      <c r="E200" s="43"/>
      <c r="F200" s="44"/>
      <c r="G200" s="42"/>
      <c r="H200" s="45"/>
      <c r="I200" s="46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  <c r="AA200" s="80"/>
      <c r="AB200" s="80"/>
      <c r="AC200" s="80"/>
      <c r="AD200" s="80"/>
      <c r="AE200" s="80"/>
    </row>
    <row r="201" spans="1:31" ht="12.6" customHeight="1" x14ac:dyDescent="0.25">
      <c r="A201" s="40"/>
      <c r="B201" s="41"/>
      <c r="C201" s="42"/>
      <c r="D201" s="42"/>
      <c r="E201" s="43"/>
      <c r="F201" s="44"/>
      <c r="G201" s="42"/>
      <c r="H201" s="45"/>
      <c r="I201" s="46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  <c r="AA201" s="80"/>
      <c r="AB201" s="80"/>
      <c r="AC201" s="80"/>
      <c r="AD201" s="80"/>
      <c r="AE201" s="80"/>
    </row>
    <row r="202" spans="1:31" ht="12.6" customHeight="1" x14ac:dyDescent="0.25">
      <c r="A202" s="40"/>
      <c r="B202" s="41"/>
      <c r="C202" s="42"/>
      <c r="D202" s="42"/>
      <c r="E202" s="43"/>
      <c r="F202" s="44"/>
      <c r="G202" s="42"/>
      <c r="H202" s="45"/>
      <c r="I202" s="46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  <c r="AA202" s="80"/>
      <c r="AB202" s="80"/>
      <c r="AC202" s="80"/>
      <c r="AD202" s="80"/>
      <c r="AE202" s="80"/>
    </row>
    <row r="203" spans="1:31" ht="12.6" customHeight="1" x14ac:dyDescent="0.25">
      <c r="A203" s="40"/>
      <c r="B203" s="41"/>
      <c r="C203" s="42"/>
      <c r="D203" s="42"/>
      <c r="E203" s="43"/>
      <c r="F203" s="44"/>
      <c r="G203" s="42"/>
      <c r="H203" s="45"/>
      <c r="I203" s="46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  <c r="AA203" s="80"/>
      <c r="AB203" s="80"/>
      <c r="AC203" s="80"/>
      <c r="AD203" s="80"/>
      <c r="AE203" s="80"/>
    </row>
    <row r="204" spans="1:31" ht="12.6" customHeight="1" x14ac:dyDescent="0.25">
      <c r="A204" s="40"/>
      <c r="B204" s="41"/>
      <c r="C204" s="42"/>
      <c r="D204" s="42"/>
      <c r="E204" s="43"/>
      <c r="F204" s="44"/>
      <c r="G204" s="42"/>
      <c r="H204" s="45"/>
      <c r="I204" s="46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  <c r="AA204" s="80"/>
      <c r="AB204" s="80"/>
      <c r="AC204" s="80"/>
      <c r="AD204" s="80"/>
      <c r="AE204" s="80"/>
    </row>
    <row r="205" spans="1:31" ht="12.6" customHeight="1" x14ac:dyDescent="0.25">
      <c r="A205" s="40"/>
      <c r="B205" s="41"/>
      <c r="C205" s="42"/>
      <c r="D205" s="42"/>
      <c r="E205" s="43"/>
      <c r="F205" s="44"/>
      <c r="G205" s="42"/>
      <c r="H205" s="45"/>
      <c r="I205" s="46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  <c r="AA205" s="80"/>
      <c r="AB205" s="80"/>
      <c r="AC205" s="80"/>
      <c r="AD205" s="80"/>
      <c r="AE205" s="80"/>
    </row>
    <row r="206" spans="1:31" ht="12.6" customHeight="1" x14ac:dyDescent="0.25">
      <c r="A206" s="40"/>
      <c r="B206" s="41"/>
      <c r="C206" s="42"/>
      <c r="D206" s="42"/>
      <c r="E206" s="43"/>
      <c r="F206" s="44"/>
      <c r="G206" s="42"/>
      <c r="H206" s="45"/>
      <c r="I206" s="46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  <c r="AA206" s="80"/>
      <c r="AB206" s="80"/>
      <c r="AC206" s="80"/>
      <c r="AD206" s="80"/>
      <c r="AE206" s="80"/>
    </row>
    <row r="207" spans="1:31" ht="12.6" customHeight="1" x14ac:dyDescent="0.25">
      <c r="A207" s="40"/>
      <c r="B207" s="41"/>
      <c r="C207" s="42"/>
      <c r="D207" s="42"/>
      <c r="E207" s="43"/>
      <c r="F207" s="44"/>
      <c r="G207" s="42"/>
      <c r="H207" s="45"/>
      <c r="I207" s="46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  <c r="AA207" s="80"/>
      <c r="AB207" s="80"/>
      <c r="AC207" s="80"/>
      <c r="AD207" s="80"/>
      <c r="AE207" s="80"/>
    </row>
    <row r="208" spans="1:31" ht="12.6" customHeight="1" x14ac:dyDescent="0.25">
      <c r="A208" s="40"/>
      <c r="B208" s="41"/>
      <c r="C208" s="42"/>
      <c r="D208" s="42"/>
      <c r="E208" s="43"/>
      <c r="F208" s="44"/>
      <c r="G208" s="42"/>
      <c r="H208" s="45"/>
      <c r="I208" s="46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  <c r="AA208" s="80"/>
      <c r="AB208" s="80"/>
      <c r="AC208" s="80"/>
      <c r="AD208" s="80"/>
      <c r="AE208" s="80"/>
    </row>
    <row r="209" spans="1:31" ht="12.6" customHeight="1" x14ac:dyDescent="0.25">
      <c r="A209" s="40"/>
      <c r="B209" s="41"/>
      <c r="C209" s="42"/>
      <c r="D209" s="42"/>
      <c r="E209" s="43"/>
      <c r="F209" s="44"/>
      <c r="G209" s="42"/>
      <c r="H209" s="45"/>
      <c r="I209" s="46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  <c r="AA209" s="80"/>
      <c r="AB209" s="80"/>
      <c r="AC209" s="80"/>
      <c r="AD209" s="80"/>
      <c r="AE209" s="80"/>
    </row>
    <row r="210" spans="1:31" ht="12.6" customHeight="1" x14ac:dyDescent="0.25">
      <c r="A210" s="40"/>
      <c r="B210" s="41"/>
      <c r="C210" s="42"/>
      <c r="D210" s="42"/>
      <c r="E210" s="43"/>
      <c r="F210" s="44"/>
      <c r="G210" s="42"/>
      <c r="H210" s="45"/>
      <c r="I210" s="46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  <c r="AA210" s="80"/>
      <c r="AB210" s="80"/>
      <c r="AC210" s="80"/>
      <c r="AD210" s="80"/>
      <c r="AE210" s="80"/>
    </row>
    <row r="211" spans="1:31" ht="12.6" customHeight="1" x14ac:dyDescent="0.25">
      <c r="A211" s="40"/>
      <c r="B211" s="41"/>
      <c r="C211" s="42"/>
      <c r="D211" s="42"/>
      <c r="E211" s="43"/>
      <c r="F211" s="44"/>
      <c r="G211" s="42"/>
      <c r="H211" s="45"/>
      <c r="I211" s="46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  <c r="AA211" s="80"/>
      <c r="AB211" s="80"/>
      <c r="AC211" s="80"/>
      <c r="AD211" s="80"/>
      <c r="AE211" s="80"/>
    </row>
    <row r="212" spans="1:31" ht="12.6" customHeight="1" x14ac:dyDescent="0.25">
      <c r="A212" s="40"/>
      <c r="B212" s="41"/>
      <c r="C212" s="42"/>
      <c r="D212" s="42"/>
      <c r="E212" s="43"/>
      <c r="F212" s="44"/>
      <c r="G212" s="42"/>
      <c r="H212" s="45"/>
      <c r="I212" s="46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  <c r="AA212" s="80"/>
      <c r="AB212" s="80"/>
      <c r="AC212" s="80"/>
      <c r="AD212" s="80"/>
      <c r="AE212" s="80"/>
    </row>
    <row r="213" spans="1:31" ht="12.6" customHeight="1" x14ac:dyDescent="0.25">
      <c r="A213" s="40"/>
      <c r="B213" s="41"/>
      <c r="C213" s="42"/>
      <c r="D213" s="42"/>
      <c r="E213" s="43"/>
      <c r="F213" s="44"/>
      <c r="G213" s="42"/>
      <c r="H213" s="45"/>
      <c r="I213" s="46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  <c r="AA213" s="80"/>
      <c r="AB213" s="80"/>
      <c r="AC213" s="80"/>
      <c r="AD213" s="80"/>
      <c r="AE213" s="80"/>
    </row>
    <row r="214" spans="1:31" ht="12.6" customHeight="1" x14ac:dyDescent="0.25">
      <c r="A214" s="40"/>
      <c r="B214" s="41"/>
      <c r="C214" s="42"/>
      <c r="D214" s="42"/>
      <c r="E214" s="43"/>
      <c r="F214" s="44"/>
      <c r="G214" s="42"/>
      <c r="H214" s="45"/>
      <c r="I214" s="46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  <c r="AA214" s="80"/>
      <c r="AB214" s="80"/>
      <c r="AC214" s="80"/>
      <c r="AD214" s="80"/>
      <c r="AE214" s="80"/>
    </row>
    <row r="215" spans="1:31" ht="12.6" customHeight="1" x14ac:dyDescent="0.25">
      <c r="A215" s="40"/>
      <c r="B215" s="41"/>
      <c r="C215" s="42"/>
      <c r="D215" s="42"/>
      <c r="E215" s="43"/>
      <c r="F215" s="44"/>
      <c r="G215" s="42"/>
      <c r="H215" s="45"/>
      <c r="I215" s="46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80"/>
      <c r="AA215" s="80"/>
      <c r="AB215" s="80"/>
      <c r="AC215" s="80"/>
      <c r="AD215" s="80"/>
      <c r="AE215" s="80"/>
    </row>
    <row r="216" spans="1:31" ht="12.6" customHeight="1" x14ac:dyDescent="0.25">
      <c r="A216" s="40"/>
      <c r="B216" s="41"/>
      <c r="C216" s="42"/>
      <c r="D216" s="42"/>
      <c r="E216" s="43"/>
      <c r="F216" s="44"/>
      <c r="G216" s="42"/>
      <c r="H216" s="45"/>
      <c r="I216" s="46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  <c r="AA216" s="80"/>
      <c r="AB216" s="80"/>
      <c r="AC216" s="80"/>
      <c r="AD216" s="80"/>
      <c r="AE216" s="80"/>
    </row>
    <row r="217" spans="1:31" ht="12.6" customHeight="1" x14ac:dyDescent="0.25">
      <c r="A217" s="40"/>
      <c r="B217" s="41"/>
      <c r="C217" s="42"/>
      <c r="D217" s="42"/>
      <c r="E217" s="43"/>
      <c r="F217" s="44"/>
      <c r="G217" s="42"/>
      <c r="H217" s="45"/>
      <c r="I217" s="46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  <c r="AA217" s="80"/>
      <c r="AB217" s="80"/>
      <c r="AC217" s="80"/>
      <c r="AD217" s="80"/>
      <c r="AE217" s="80"/>
    </row>
    <row r="218" spans="1:31" ht="12.6" customHeight="1" x14ac:dyDescent="0.25">
      <c r="A218" s="40"/>
      <c r="B218" s="41"/>
      <c r="C218" s="42"/>
      <c r="D218" s="42"/>
      <c r="E218" s="43"/>
      <c r="F218" s="44"/>
      <c r="G218" s="42"/>
      <c r="H218" s="45"/>
      <c r="I218" s="46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  <c r="AA218" s="80"/>
      <c r="AB218" s="80"/>
      <c r="AC218" s="80"/>
      <c r="AD218" s="80"/>
      <c r="AE218" s="80"/>
    </row>
    <row r="219" spans="1:31" ht="12.6" customHeight="1" x14ac:dyDescent="0.25">
      <c r="A219" s="40"/>
      <c r="B219" s="41"/>
      <c r="C219" s="42"/>
      <c r="D219" s="42"/>
      <c r="E219" s="43"/>
      <c r="F219" s="44"/>
      <c r="G219" s="42"/>
      <c r="H219" s="45"/>
      <c r="I219" s="46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  <c r="AA219" s="80"/>
      <c r="AB219" s="80"/>
      <c r="AC219" s="80"/>
      <c r="AD219" s="80"/>
      <c r="AE219" s="80"/>
    </row>
    <row r="220" spans="1:31" ht="12.6" customHeight="1" x14ac:dyDescent="0.25">
      <c r="A220" s="40"/>
      <c r="B220" s="41"/>
      <c r="C220" s="42"/>
      <c r="D220" s="42"/>
      <c r="E220" s="43"/>
      <c r="F220" s="44"/>
      <c r="G220" s="42"/>
      <c r="H220" s="45"/>
      <c r="I220" s="46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  <c r="AA220" s="80"/>
      <c r="AB220" s="80"/>
      <c r="AC220" s="80"/>
      <c r="AD220" s="80"/>
      <c r="AE220" s="80"/>
    </row>
    <row r="221" spans="1:31" ht="12.6" customHeight="1" x14ac:dyDescent="0.25">
      <c r="A221" s="40"/>
      <c r="B221" s="41"/>
      <c r="C221" s="42"/>
      <c r="D221" s="42"/>
      <c r="E221" s="43"/>
      <c r="F221" s="44"/>
      <c r="G221" s="42"/>
      <c r="H221" s="45"/>
      <c r="I221" s="46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80"/>
      <c r="AB221" s="80"/>
      <c r="AC221" s="80"/>
      <c r="AD221" s="80"/>
      <c r="AE221" s="80"/>
    </row>
    <row r="222" spans="1:31" ht="12.6" customHeight="1" x14ac:dyDescent="0.25">
      <c r="A222" s="40"/>
      <c r="B222" s="41"/>
      <c r="C222" s="42"/>
      <c r="D222" s="42"/>
      <c r="E222" s="43"/>
      <c r="F222" s="44"/>
      <c r="G222" s="42"/>
      <c r="H222" s="45"/>
      <c r="I222" s="46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  <c r="AA222" s="80"/>
      <c r="AB222" s="80"/>
      <c r="AC222" s="80"/>
      <c r="AD222" s="80"/>
      <c r="AE222" s="80"/>
    </row>
    <row r="223" spans="1:31" ht="12.6" customHeight="1" x14ac:dyDescent="0.25">
      <c r="A223" s="40"/>
      <c r="B223" s="41"/>
      <c r="C223" s="42"/>
      <c r="D223" s="42"/>
      <c r="E223" s="43"/>
      <c r="F223" s="44"/>
      <c r="G223" s="42"/>
      <c r="H223" s="45"/>
      <c r="I223" s="46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  <c r="AA223" s="80"/>
      <c r="AB223" s="80"/>
      <c r="AC223" s="80"/>
      <c r="AD223" s="80"/>
      <c r="AE223" s="80"/>
    </row>
    <row r="224" spans="1:31" ht="12.6" customHeight="1" x14ac:dyDescent="0.25">
      <c r="A224" s="40"/>
      <c r="B224" s="41"/>
      <c r="C224" s="42"/>
      <c r="D224" s="42"/>
      <c r="E224" s="43"/>
      <c r="F224" s="44"/>
      <c r="G224" s="42"/>
      <c r="H224" s="45"/>
      <c r="I224" s="46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  <c r="AA224" s="80"/>
      <c r="AB224" s="80"/>
      <c r="AC224" s="80"/>
      <c r="AD224" s="80"/>
      <c r="AE224" s="80"/>
    </row>
    <row r="225" spans="1:31" ht="12.6" customHeight="1" x14ac:dyDescent="0.25">
      <c r="A225" s="40"/>
      <c r="B225" s="41"/>
      <c r="C225" s="42"/>
      <c r="D225" s="42"/>
      <c r="E225" s="43"/>
      <c r="F225" s="44"/>
      <c r="G225" s="42"/>
      <c r="H225" s="45"/>
      <c r="I225" s="46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  <c r="AA225" s="80"/>
      <c r="AB225" s="80"/>
      <c r="AC225" s="80"/>
      <c r="AD225" s="80"/>
      <c r="AE225" s="80"/>
    </row>
    <row r="226" spans="1:31" ht="12.6" customHeight="1" x14ac:dyDescent="0.25">
      <c r="A226" s="40"/>
      <c r="B226" s="41"/>
      <c r="C226" s="42"/>
      <c r="D226" s="42"/>
      <c r="E226" s="43"/>
      <c r="F226" s="44"/>
      <c r="G226" s="42"/>
      <c r="H226" s="45"/>
      <c r="I226" s="46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80"/>
      <c r="AB226" s="80"/>
      <c r="AC226" s="80"/>
      <c r="AD226" s="80"/>
      <c r="AE226" s="80"/>
    </row>
    <row r="227" spans="1:31" ht="12.6" customHeight="1" x14ac:dyDescent="0.25">
      <c r="A227" s="40"/>
      <c r="B227" s="41"/>
      <c r="C227" s="42"/>
      <c r="D227" s="42"/>
      <c r="E227" s="43"/>
      <c r="F227" s="44"/>
      <c r="G227" s="42"/>
      <c r="H227" s="45"/>
      <c r="I227" s="46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  <c r="AA227" s="80"/>
      <c r="AB227" s="80"/>
      <c r="AC227" s="80"/>
      <c r="AD227" s="80"/>
      <c r="AE227" s="80"/>
    </row>
    <row r="228" spans="1:31" ht="12.6" customHeight="1" x14ac:dyDescent="0.25">
      <c r="A228" s="40"/>
      <c r="B228" s="41"/>
      <c r="C228" s="42"/>
      <c r="D228" s="42"/>
      <c r="E228" s="43"/>
      <c r="F228" s="44"/>
      <c r="G228" s="42"/>
      <c r="H228" s="45"/>
      <c r="I228" s="46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80"/>
      <c r="AB228" s="80"/>
      <c r="AC228" s="80"/>
      <c r="AD228" s="80"/>
      <c r="AE228" s="80"/>
    </row>
    <row r="229" spans="1:31" ht="12.6" customHeight="1" x14ac:dyDescent="0.25">
      <c r="A229" s="40"/>
      <c r="B229" s="41"/>
      <c r="C229" s="42"/>
      <c r="D229" s="42"/>
      <c r="E229" s="43"/>
      <c r="F229" s="44"/>
      <c r="G229" s="42"/>
      <c r="H229" s="45"/>
      <c r="I229" s="46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80"/>
      <c r="AB229" s="80"/>
      <c r="AC229" s="80"/>
      <c r="AD229" s="80"/>
      <c r="AE229" s="80"/>
    </row>
    <row r="230" spans="1:31" ht="12.6" customHeight="1" x14ac:dyDescent="0.25">
      <c r="A230" s="40"/>
      <c r="B230" s="41"/>
      <c r="C230" s="42"/>
      <c r="D230" s="42"/>
      <c r="E230" s="43"/>
      <c r="F230" s="44"/>
      <c r="G230" s="42"/>
      <c r="H230" s="45"/>
      <c r="I230" s="46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  <c r="AA230" s="80"/>
      <c r="AB230" s="80"/>
      <c r="AC230" s="80"/>
      <c r="AD230" s="80"/>
      <c r="AE230" s="80"/>
    </row>
    <row r="231" spans="1:31" ht="12.6" customHeight="1" x14ac:dyDescent="0.25">
      <c r="A231" s="40"/>
      <c r="B231" s="41"/>
      <c r="C231" s="42"/>
      <c r="D231" s="42"/>
      <c r="E231" s="43"/>
      <c r="F231" s="44"/>
      <c r="G231" s="42"/>
      <c r="H231" s="45"/>
      <c r="I231" s="46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  <c r="AA231" s="80"/>
      <c r="AB231" s="80"/>
      <c r="AC231" s="80"/>
      <c r="AD231" s="80"/>
      <c r="AE231" s="80"/>
    </row>
    <row r="232" spans="1:31" ht="12.6" customHeight="1" x14ac:dyDescent="0.25">
      <c r="A232" s="40"/>
      <c r="B232" s="41"/>
      <c r="C232" s="42"/>
      <c r="D232" s="42"/>
      <c r="E232" s="43"/>
      <c r="F232" s="44"/>
      <c r="G232" s="42"/>
      <c r="H232" s="45"/>
      <c r="I232" s="46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  <c r="AA232" s="80"/>
      <c r="AB232" s="80"/>
      <c r="AC232" s="80"/>
      <c r="AD232" s="80"/>
      <c r="AE232" s="80"/>
    </row>
    <row r="233" spans="1:31" ht="12.6" customHeight="1" x14ac:dyDescent="0.25">
      <c r="A233" s="40"/>
      <c r="B233" s="41"/>
      <c r="C233" s="42"/>
      <c r="D233" s="42"/>
      <c r="E233" s="43"/>
      <c r="F233" s="44"/>
      <c r="G233" s="42"/>
      <c r="H233" s="45"/>
      <c r="I233" s="46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  <c r="AA233" s="80"/>
      <c r="AB233" s="80"/>
      <c r="AC233" s="80"/>
      <c r="AD233" s="80"/>
      <c r="AE233" s="80"/>
    </row>
    <row r="234" spans="1:31" ht="12.6" customHeight="1" x14ac:dyDescent="0.25">
      <c r="A234" s="40"/>
      <c r="B234" s="41"/>
      <c r="C234" s="42"/>
      <c r="D234" s="42"/>
      <c r="E234" s="43"/>
      <c r="F234" s="44"/>
      <c r="G234" s="42"/>
      <c r="H234" s="45"/>
      <c r="I234" s="46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  <c r="AA234" s="80"/>
      <c r="AB234" s="80"/>
      <c r="AC234" s="80"/>
      <c r="AD234" s="80"/>
      <c r="AE234" s="80"/>
    </row>
    <row r="235" spans="1:31" ht="12.6" customHeight="1" x14ac:dyDescent="0.25">
      <c r="A235" s="40"/>
      <c r="B235" s="41"/>
      <c r="C235" s="42"/>
      <c r="D235" s="42"/>
      <c r="E235" s="43"/>
      <c r="F235" s="44"/>
      <c r="G235" s="42"/>
      <c r="H235" s="45"/>
      <c r="I235" s="46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  <c r="Z235" s="80"/>
      <c r="AA235" s="80"/>
      <c r="AB235" s="80"/>
      <c r="AC235" s="80"/>
      <c r="AD235" s="80"/>
      <c r="AE235" s="80"/>
    </row>
    <row r="236" spans="1:31" ht="12.6" customHeight="1" x14ac:dyDescent="0.25">
      <c r="A236" s="40"/>
      <c r="B236" s="41"/>
      <c r="C236" s="42"/>
      <c r="D236" s="42"/>
      <c r="E236" s="43"/>
      <c r="F236" s="44"/>
      <c r="G236" s="42"/>
      <c r="H236" s="45"/>
      <c r="I236" s="46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  <c r="AA236" s="80"/>
      <c r="AB236" s="80"/>
      <c r="AC236" s="80"/>
      <c r="AD236" s="80"/>
      <c r="AE236" s="80"/>
    </row>
    <row r="237" spans="1:31" ht="12.6" customHeight="1" x14ac:dyDescent="0.25">
      <c r="A237" s="40"/>
      <c r="B237" s="41"/>
      <c r="C237" s="42"/>
      <c r="D237" s="42"/>
      <c r="E237" s="43"/>
      <c r="F237" s="44"/>
      <c r="G237" s="42"/>
      <c r="H237" s="45"/>
      <c r="I237" s="46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  <c r="AA237" s="80"/>
      <c r="AB237" s="80"/>
      <c r="AC237" s="80"/>
      <c r="AD237" s="80"/>
      <c r="AE237" s="80"/>
    </row>
    <row r="238" spans="1:31" ht="12.6" customHeight="1" x14ac:dyDescent="0.25">
      <c r="A238" s="40"/>
      <c r="B238" s="41"/>
      <c r="C238" s="42"/>
      <c r="D238" s="42"/>
      <c r="E238" s="43"/>
      <c r="F238" s="44"/>
      <c r="G238" s="42"/>
      <c r="H238" s="45"/>
      <c r="I238" s="46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  <c r="AA238" s="80"/>
      <c r="AB238" s="80"/>
      <c r="AC238" s="80"/>
      <c r="AD238" s="80"/>
      <c r="AE238" s="80"/>
    </row>
    <row r="239" spans="1:31" ht="12.6" customHeight="1" x14ac:dyDescent="0.25">
      <c r="A239" s="40"/>
      <c r="B239" s="41"/>
      <c r="C239" s="42"/>
      <c r="D239" s="42"/>
      <c r="E239" s="43"/>
      <c r="F239" s="44"/>
      <c r="G239" s="42"/>
      <c r="H239" s="45"/>
      <c r="I239" s="46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  <c r="AA239" s="80"/>
      <c r="AB239" s="80"/>
      <c r="AC239" s="80"/>
      <c r="AD239" s="80"/>
      <c r="AE239" s="80"/>
    </row>
    <row r="240" spans="1:31" ht="12.6" customHeight="1" x14ac:dyDescent="0.25">
      <c r="A240" s="40"/>
      <c r="B240" s="41"/>
      <c r="C240" s="42"/>
      <c r="D240" s="42"/>
      <c r="E240" s="43"/>
      <c r="F240" s="44"/>
      <c r="G240" s="42"/>
      <c r="H240" s="45"/>
      <c r="I240" s="46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  <c r="AA240" s="80"/>
      <c r="AB240" s="80"/>
      <c r="AC240" s="80"/>
      <c r="AD240" s="80"/>
      <c r="AE240" s="80"/>
    </row>
    <row r="241" spans="1:31" ht="12.6" customHeight="1" x14ac:dyDescent="0.25">
      <c r="A241" s="40"/>
      <c r="B241" s="41"/>
      <c r="C241" s="42"/>
      <c r="D241" s="42"/>
      <c r="E241" s="43"/>
      <c r="F241" s="44"/>
      <c r="G241" s="42"/>
      <c r="H241" s="45"/>
      <c r="I241" s="46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  <c r="AA241" s="80"/>
      <c r="AB241" s="80"/>
      <c r="AC241" s="80"/>
      <c r="AD241" s="80"/>
      <c r="AE241" s="80"/>
    </row>
    <row r="242" spans="1:31" ht="12.6" customHeight="1" x14ac:dyDescent="0.25">
      <c r="A242" s="40"/>
      <c r="B242" s="41"/>
      <c r="C242" s="42"/>
      <c r="D242" s="42"/>
      <c r="E242" s="43"/>
      <c r="F242" s="44"/>
      <c r="G242" s="42"/>
      <c r="H242" s="45"/>
      <c r="I242" s="46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  <c r="AA242" s="80"/>
      <c r="AB242" s="80"/>
      <c r="AC242" s="80"/>
      <c r="AD242" s="80"/>
      <c r="AE242" s="80"/>
    </row>
    <row r="243" spans="1:31" ht="12.6" customHeight="1" x14ac:dyDescent="0.25">
      <c r="A243" s="40"/>
      <c r="B243" s="41"/>
      <c r="C243" s="42"/>
      <c r="D243" s="42"/>
      <c r="E243" s="43"/>
      <c r="F243" s="44"/>
      <c r="G243" s="42"/>
      <c r="H243" s="45"/>
      <c r="I243" s="46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  <c r="AA243" s="80"/>
      <c r="AB243" s="80"/>
      <c r="AC243" s="80"/>
      <c r="AD243" s="80"/>
      <c r="AE243" s="80"/>
    </row>
    <row r="244" spans="1:31" ht="12.6" customHeight="1" x14ac:dyDescent="0.25">
      <c r="A244" s="40"/>
      <c r="B244" s="41"/>
      <c r="C244" s="42"/>
      <c r="D244" s="42"/>
      <c r="E244" s="43"/>
      <c r="F244" s="44"/>
      <c r="G244" s="42"/>
      <c r="H244" s="45"/>
      <c r="I244" s="46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  <c r="AA244" s="80"/>
      <c r="AB244" s="80"/>
      <c r="AC244" s="80"/>
      <c r="AD244" s="80"/>
      <c r="AE244" s="80"/>
    </row>
    <row r="245" spans="1:31" ht="12.6" customHeight="1" x14ac:dyDescent="0.25">
      <c r="A245" s="40"/>
      <c r="B245" s="41"/>
      <c r="C245" s="42"/>
      <c r="D245" s="42"/>
      <c r="E245" s="43"/>
      <c r="F245" s="44"/>
      <c r="G245" s="42"/>
      <c r="H245" s="45"/>
      <c r="I245" s="46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  <c r="AA245" s="80"/>
      <c r="AB245" s="80"/>
      <c r="AC245" s="80"/>
      <c r="AD245" s="80"/>
      <c r="AE245" s="80"/>
    </row>
    <row r="246" spans="1:31" ht="12.6" customHeight="1" x14ac:dyDescent="0.25">
      <c r="A246" s="40"/>
      <c r="B246" s="41"/>
      <c r="C246" s="42"/>
      <c r="D246" s="42"/>
      <c r="E246" s="43"/>
      <c r="F246" s="44"/>
      <c r="G246" s="42"/>
      <c r="H246" s="45"/>
      <c r="I246" s="46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  <c r="AA246" s="80"/>
      <c r="AB246" s="80"/>
      <c r="AC246" s="80"/>
      <c r="AD246" s="80"/>
      <c r="AE246" s="80"/>
    </row>
    <row r="247" spans="1:31" ht="12.6" customHeight="1" x14ac:dyDescent="0.25">
      <c r="A247" s="40"/>
      <c r="B247" s="41"/>
      <c r="C247" s="42"/>
      <c r="D247" s="42"/>
      <c r="E247" s="43"/>
      <c r="F247" s="44"/>
      <c r="G247" s="42"/>
      <c r="H247" s="45"/>
      <c r="I247" s="46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  <c r="AA247" s="80"/>
      <c r="AB247" s="80"/>
      <c r="AC247" s="80"/>
      <c r="AD247" s="80"/>
      <c r="AE247" s="80"/>
    </row>
    <row r="248" spans="1:31" ht="12.6" customHeight="1" x14ac:dyDescent="0.25">
      <c r="A248" s="40"/>
      <c r="B248" s="41"/>
      <c r="C248" s="42"/>
      <c r="D248" s="42"/>
      <c r="E248" s="43"/>
      <c r="F248" s="44"/>
      <c r="G248" s="42"/>
      <c r="H248" s="45"/>
      <c r="I248" s="46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  <c r="AA248" s="80"/>
      <c r="AB248" s="80"/>
      <c r="AC248" s="80"/>
      <c r="AD248" s="80"/>
      <c r="AE248" s="80"/>
    </row>
    <row r="249" spans="1:31" ht="12.6" customHeight="1" x14ac:dyDescent="0.25">
      <c r="A249" s="40"/>
      <c r="B249" s="41"/>
      <c r="C249" s="42"/>
      <c r="D249" s="42"/>
      <c r="E249" s="43"/>
      <c r="F249" s="44"/>
      <c r="G249" s="42"/>
      <c r="H249" s="45"/>
      <c r="I249" s="46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  <c r="AA249" s="80"/>
      <c r="AB249" s="80"/>
      <c r="AC249" s="80"/>
      <c r="AD249" s="80"/>
      <c r="AE249" s="80"/>
    </row>
    <row r="250" spans="1:31" ht="12.6" customHeight="1" x14ac:dyDescent="0.25">
      <c r="A250" s="40"/>
      <c r="B250" s="41"/>
      <c r="C250" s="42"/>
      <c r="D250" s="42"/>
      <c r="E250" s="43"/>
      <c r="F250" s="44"/>
      <c r="G250" s="42"/>
      <c r="H250" s="45"/>
      <c r="I250" s="46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  <c r="AA250" s="80"/>
      <c r="AB250" s="80"/>
      <c r="AC250" s="80"/>
      <c r="AD250" s="80"/>
      <c r="AE250" s="80"/>
    </row>
    <row r="251" spans="1:31" ht="12.6" customHeight="1" x14ac:dyDescent="0.25">
      <c r="A251" s="40"/>
      <c r="B251" s="41"/>
      <c r="C251" s="42"/>
      <c r="D251" s="42"/>
      <c r="E251" s="43"/>
      <c r="F251" s="44"/>
      <c r="G251" s="42"/>
      <c r="H251" s="45"/>
      <c r="I251" s="46"/>
    </row>
    <row r="252" spans="1:31" ht="12.6" customHeight="1" x14ac:dyDescent="0.25">
      <c r="A252" s="40"/>
      <c r="B252" s="41"/>
      <c r="C252" s="42"/>
      <c r="D252" s="42"/>
      <c r="E252" s="43"/>
      <c r="F252" s="44"/>
      <c r="G252" s="42"/>
      <c r="H252" s="45"/>
      <c r="I252" s="46"/>
    </row>
    <row r="253" spans="1:31" ht="12.6" customHeight="1" x14ac:dyDescent="0.25">
      <c r="A253" s="40"/>
      <c r="B253" s="41"/>
      <c r="C253" s="42"/>
      <c r="D253" s="42"/>
      <c r="E253" s="43"/>
      <c r="F253" s="44"/>
      <c r="G253" s="42"/>
      <c r="H253" s="45"/>
      <c r="I253" s="46"/>
    </row>
    <row r="254" spans="1:31" ht="12.6" customHeight="1" x14ac:dyDescent="0.25">
      <c r="A254" s="40"/>
      <c r="B254" s="41"/>
      <c r="C254" s="42"/>
      <c r="D254" s="42"/>
      <c r="E254" s="43"/>
      <c r="F254" s="44"/>
      <c r="G254" s="42"/>
      <c r="H254" s="45"/>
      <c r="I254" s="46"/>
    </row>
    <row r="255" spans="1:31" ht="12.6" customHeight="1" x14ac:dyDescent="0.25">
      <c r="A255" s="40"/>
      <c r="B255" s="41"/>
      <c r="C255" s="42"/>
      <c r="D255" s="42"/>
      <c r="E255" s="43"/>
      <c r="F255" s="44"/>
      <c r="G255" s="42"/>
      <c r="H255" s="45"/>
      <c r="I255" s="46"/>
    </row>
    <row r="256" spans="1:31" ht="12.6" customHeight="1" x14ac:dyDescent="0.25">
      <c r="A256" s="40"/>
      <c r="B256" s="41"/>
      <c r="C256" s="42"/>
      <c r="D256" s="42"/>
      <c r="E256" s="43"/>
      <c r="F256" s="44"/>
      <c r="G256" s="42"/>
      <c r="H256" s="45"/>
      <c r="I256" s="46"/>
    </row>
    <row r="257" spans="1:9" ht="12.6" customHeight="1" x14ac:dyDescent="0.25">
      <c r="A257" s="40"/>
      <c r="B257" s="41"/>
      <c r="C257" s="42"/>
      <c r="D257" s="42"/>
      <c r="E257" s="43"/>
      <c r="F257" s="44"/>
      <c r="G257" s="42"/>
      <c r="H257" s="45"/>
      <c r="I257" s="46"/>
    </row>
    <row r="258" spans="1:9" ht="12.6" customHeight="1" x14ac:dyDescent="0.25">
      <c r="A258" s="40"/>
      <c r="B258" s="41"/>
      <c r="C258" s="42"/>
      <c r="D258" s="42"/>
      <c r="E258" s="43"/>
      <c r="F258" s="44"/>
      <c r="G258" s="42"/>
      <c r="H258" s="45"/>
      <c r="I258" s="46"/>
    </row>
    <row r="259" spans="1:9" ht="12.6" customHeight="1" x14ac:dyDescent="0.25">
      <c r="A259" s="40"/>
      <c r="B259" s="41"/>
      <c r="C259" s="42"/>
      <c r="D259" s="42"/>
      <c r="E259" s="43"/>
      <c r="F259" s="44"/>
      <c r="G259" s="42"/>
      <c r="H259" s="45"/>
      <c r="I259" s="46"/>
    </row>
    <row r="260" spans="1:9" ht="12.6" customHeight="1" x14ac:dyDescent="0.25">
      <c r="A260" s="40"/>
      <c r="B260" s="41"/>
      <c r="C260" s="42"/>
      <c r="D260" s="42"/>
      <c r="E260" s="43"/>
      <c r="F260" s="44"/>
      <c r="G260" s="42"/>
      <c r="H260" s="45"/>
      <c r="I260" s="46"/>
    </row>
    <row r="261" spans="1:9" ht="12.6" customHeight="1" x14ac:dyDescent="0.25">
      <c r="A261" s="40"/>
      <c r="B261" s="41"/>
      <c r="C261" s="42"/>
      <c r="D261" s="42"/>
      <c r="E261" s="43"/>
      <c r="F261" s="44"/>
      <c r="G261" s="42"/>
      <c r="H261" s="45"/>
      <c r="I261" s="46"/>
    </row>
    <row r="262" spans="1:9" ht="12.6" customHeight="1" x14ac:dyDescent="0.25">
      <c r="A262" s="40"/>
      <c r="B262" s="41"/>
      <c r="C262" s="42"/>
      <c r="D262" s="42"/>
      <c r="E262" s="43"/>
      <c r="F262" s="44"/>
      <c r="G262" s="42"/>
      <c r="H262" s="45"/>
      <c r="I262" s="46"/>
    </row>
    <row r="263" spans="1:9" ht="12.6" customHeight="1" x14ac:dyDescent="0.25">
      <c r="A263" s="40"/>
      <c r="B263" s="41"/>
      <c r="C263" s="42"/>
      <c r="D263" s="42"/>
      <c r="E263" s="43"/>
      <c r="F263" s="44"/>
      <c r="G263" s="42"/>
      <c r="H263" s="45"/>
      <c r="I263" s="46"/>
    </row>
    <row r="264" spans="1:9" ht="12.6" customHeight="1" x14ac:dyDescent="0.25">
      <c r="A264" s="40"/>
      <c r="B264" s="41"/>
      <c r="C264" s="42"/>
      <c r="D264" s="42"/>
      <c r="E264" s="43"/>
      <c r="F264" s="44"/>
      <c r="G264" s="42"/>
      <c r="H264" s="45"/>
      <c r="I264" s="46"/>
    </row>
    <row r="265" spans="1:9" ht="12.6" customHeight="1" x14ac:dyDescent="0.25">
      <c r="A265" s="40"/>
      <c r="B265" s="41"/>
      <c r="C265" s="42"/>
      <c r="D265" s="42"/>
      <c r="E265" s="43"/>
      <c r="F265" s="44"/>
      <c r="G265" s="42"/>
      <c r="H265" s="45"/>
      <c r="I265" s="46"/>
    </row>
    <row r="266" spans="1:9" ht="12.6" customHeight="1" x14ac:dyDescent="0.25">
      <c r="A266" s="40"/>
      <c r="B266" s="41"/>
      <c r="C266" s="42"/>
      <c r="D266" s="42"/>
      <c r="E266" s="43"/>
      <c r="F266" s="44"/>
      <c r="G266" s="42"/>
      <c r="H266" s="45"/>
      <c r="I266" s="46"/>
    </row>
    <row r="267" spans="1:9" ht="12.6" customHeight="1" x14ac:dyDescent="0.25">
      <c r="A267" s="40"/>
      <c r="B267" s="41"/>
      <c r="C267" s="42"/>
      <c r="D267" s="42"/>
      <c r="E267" s="43"/>
      <c r="F267" s="44"/>
      <c r="G267" s="42"/>
      <c r="H267" s="45"/>
      <c r="I267" s="46"/>
    </row>
  </sheetData>
  <sheetProtection formatCells="0" formatColumns="0" formatRows="0" insertColumns="0" insertRows="0" insertHyperlinks="0" deleteRows="0" sort="0" autoFilter="0"/>
  <autoFilter ref="D2:D50"/>
  <mergeCells count="3">
    <mergeCell ref="H1:H50"/>
    <mergeCell ref="A1:A50"/>
    <mergeCell ref="B1:G1"/>
  </mergeCells>
  <phoneticPr fontId="4" type="noConversion"/>
  <conditionalFormatting sqref="D3:D50">
    <cfRule type="expression" dxfId="16" priority="2" stopIfTrue="1">
      <formula>D3&lt;&gt;""</formula>
    </cfRule>
    <cfRule type="expression" dxfId="15" priority="3" stopIfTrue="1">
      <formula>C3&gt;0</formula>
    </cfRule>
  </conditionalFormatting>
  <conditionalFormatting sqref="J11:J24">
    <cfRule type="expression" dxfId="14" priority="1" stopIfTrue="1">
      <formula>J11&gt;L11</formula>
    </cfRule>
  </conditionalFormatting>
  <dataValidations count="3">
    <dataValidation type="list" allowBlank="1" showInputMessage="1" showErrorMessage="1" sqref="G3:G50">
      <formula1>$I$11:$I$24</formula1>
    </dataValidation>
    <dataValidation type="list" allowBlank="1" showInputMessage="1" showErrorMessage="1" sqref="D3:D50">
      <formula1>Cards</formula1>
    </dataValidation>
    <dataValidation type="custom" allowBlank="1" showInputMessage="1" showErrorMessage="1" sqref="E3:E50">
      <formula1>""</formula1>
    </dataValidation>
  </dataValidations>
  <pageMargins left="0.75" right="0.75" top="1" bottom="1" header="0.5" footer="0.5"/>
  <pageSetup orientation="portrait" horizontalDpi="4294967293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88"/>
  <sheetViews>
    <sheetView showZeros="0" tabSelected="1" workbookViewId="0">
      <selection activeCell="D7" sqref="D7"/>
    </sheetView>
  </sheetViews>
  <sheetFormatPr defaultRowHeight="13.2" x14ac:dyDescent="0.25"/>
  <cols>
    <col min="1" max="1" width="4.5546875" style="88" customWidth="1"/>
    <col min="2" max="2" width="6.44140625" customWidth="1"/>
    <col min="3" max="3" width="2.33203125" customWidth="1"/>
    <col min="4" max="4" width="12.44140625" style="91" customWidth="1"/>
    <col min="5" max="5" width="12.109375" style="89" customWidth="1"/>
    <col min="6" max="6" width="7.33203125" style="89" customWidth="1"/>
    <col min="7" max="7" width="7.88671875" style="89" customWidth="1"/>
    <col min="8" max="8" width="9.88671875" customWidth="1"/>
    <col min="9" max="9" width="10.6640625" style="90" customWidth="1"/>
    <col min="10" max="10" width="5.44140625" style="92" customWidth="1"/>
    <col min="11" max="11" width="9.6640625" style="92" customWidth="1"/>
    <col min="12" max="12" width="12.88671875" customWidth="1"/>
    <col min="13" max="13" width="13.5546875" customWidth="1"/>
    <col min="14" max="14" width="2.44140625" customWidth="1"/>
    <col min="15" max="15" width="12.44140625" style="91" customWidth="1"/>
    <col min="16" max="16" width="12.109375" style="89" customWidth="1"/>
    <col min="17" max="17" width="7.33203125" style="89" customWidth="1"/>
    <col min="18" max="18" width="7.88671875" style="89" customWidth="1"/>
    <col min="19" max="19" width="9.88671875" customWidth="1"/>
    <col min="20" max="20" width="10.6640625" style="90" customWidth="1"/>
    <col min="21" max="21" width="5.44140625" style="92" customWidth="1"/>
    <col min="22" max="22" width="9.6640625" style="92" customWidth="1"/>
    <col min="23" max="23" width="12.88671875" customWidth="1"/>
    <col min="24" max="24" width="13.5546875" customWidth="1"/>
    <col min="25" max="25" width="2.44140625" customWidth="1"/>
    <col min="48" max="48" width="16.109375" style="89" customWidth="1"/>
    <col min="49" max="49" width="27.33203125" style="93" customWidth="1"/>
    <col min="50" max="50" width="18.5546875" style="89" customWidth="1"/>
    <col min="51" max="51" width="8.33203125" customWidth="1"/>
    <col min="52" max="52" width="10.33203125" style="95" customWidth="1"/>
    <col min="53" max="53" width="13.88671875" style="95" customWidth="1"/>
    <col min="54" max="57" width="2.6640625" style="95" customWidth="1"/>
    <col min="58" max="58" width="2.6640625" customWidth="1"/>
    <col min="59" max="59" width="16.109375" style="165" customWidth="1"/>
    <col min="60" max="60" width="27.33203125" style="165" customWidth="1"/>
    <col min="61" max="61" width="18.5546875" style="89" customWidth="1"/>
    <col min="62" max="62" width="8.33203125" customWidth="1"/>
    <col min="63" max="63" width="10.33203125" style="95" customWidth="1"/>
    <col min="64" max="64" width="13.88671875" style="95" customWidth="1"/>
  </cols>
  <sheetData>
    <row r="1" spans="1:64" s="94" customFormat="1" ht="12.75" customHeight="1" x14ac:dyDescent="0.25">
      <c r="A1" s="210" t="s">
        <v>56</v>
      </c>
      <c r="B1" s="211"/>
      <c r="C1" s="122"/>
      <c r="D1" s="197" t="s">
        <v>60</v>
      </c>
      <c r="E1" s="198"/>
      <c r="F1" s="128">
        <v>0.04</v>
      </c>
      <c r="G1" s="199" t="s">
        <v>81</v>
      </c>
      <c r="H1" s="200"/>
      <c r="I1" s="200"/>
      <c r="J1" s="201"/>
      <c r="K1" s="202" t="s">
        <v>68</v>
      </c>
      <c r="L1" s="203"/>
      <c r="M1" s="129">
        <v>65</v>
      </c>
      <c r="N1" s="125"/>
      <c r="O1" s="197" t="s">
        <v>60</v>
      </c>
      <c r="P1" s="198"/>
      <c r="Q1" s="128">
        <v>7.0000000000000007E-2</v>
      </c>
      <c r="R1" s="199" t="s">
        <v>82</v>
      </c>
      <c r="S1" s="200"/>
      <c r="T1" s="200"/>
      <c r="U1" s="201"/>
      <c r="V1" s="202" t="s">
        <v>68</v>
      </c>
      <c r="W1" s="203"/>
      <c r="X1" s="176">
        <f>M1</f>
        <v>65</v>
      </c>
      <c r="Y1" s="125"/>
      <c r="AV1" s="99"/>
      <c r="AW1" s="100"/>
      <c r="AX1" s="167"/>
      <c r="AY1" s="167"/>
      <c r="AZ1" s="167"/>
      <c r="BA1" s="167"/>
      <c r="BB1" s="167"/>
      <c r="BC1" s="167"/>
      <c r="BD1" s="167"/>
      <c r="BE1" s="167"/>
      <c r="BG1" s="130"/>
      <c r="BH1" s="130"/>
      <c r="BI1" s="167"/>
      <c r="BJ1" s="167"/>
      <c r="BK1" s="167"/>
      <c r="BL1" s="167"/>
    </row>
    <row r="2" spans="1:64" s="94" customFormat="1" ht="12.75" customHeight="1" x14ac:dyDescent="0.25">
      <c r="A2" s="212"/>
      <c r="B2" s="213"/>
      <c r="C2" s="123"/>
      <c r="D2" s="197" t="s">
        <v>64</v>
      </c>
      <c r="E2" s="198"/>
      <c r="F2" s="118">
        <v>0.05</v>
      </c>
      <c r="G2" s="204" t="s">
        <v>61</v>
      </c>
      <c r="H2" s="205"/>
      <c r="I2" s="206" t="s">
        <v>57</v>
      </c>
      <c r="J2" s="207"/>
      <c r="K2" s="208" t="s">
        <v>77</v>
      </c>
      <c r="L2" s="209"/>
      <c r="M2" s="120">
        <v>0.15</v>
      </c>
      <c r="N2" s="126"/>
      <c r="O2" s="197" t="s">
        <v>64</v>
      </c>
      <c r="P2" s="198"/>
      <c r="Q2" s="118">
        <v>0.03</v>
      </c>
      <c r="R2" s="204" t="s">
        <v>61</v>
      </c>
      <c r="S2" s="205"/>
      <c r="T2" s="206" t="s">
        <v>57</v>
      </c>
      <c r="U2" s="207"/>
      <c r="V2" s="208" t="s">
        <v>77</v>
      </c>
      <c r="W2" s="209"/>
      <c r="X2" s="177">
        <f>M2</f>
        <v>0.15</v>
      </c>
      <c r="Y2" s="126"/>
      <c r="AV2" s="99"/>
      <c r="AW2" s="100" t="s">
        <v>71</v>
      </c>
      <c r="AX2" s="167"/>
      <c r="AY2" s="167"/>
      <c r="AZ2" s="167"/>
      <c r="BA2" s="167"/>
      <c r="BB2" s="167"/>
      <c r="BC2" s="167"/>
      <c r="BD2" s="167"/>
      <c r="BE2" s="167"/>
      <c r="BG2" s="130"/>
      <c r="BH2" s="130" t="s">
        <v>72</v>
      </c>
      <c r="BI2" s="167"/>
      <c r="BJ2" s="167"/>
      <c r="BK2" s="167"/>
      <c r="BL2" s="167"/>
    </row>
    <row r="3" spans="1:64" s="94" customFormat="1" ht="12.75" customHeight="1" x14ac:dyDescent="0.25">
      <c r="A3" s="214"/>
      <c r="B3" s="215"/>
      <c r="C3" s="123"/>
      <c r="D3" s="189" t="s">
        <v>83</v>
      </c>
      <c r="E3" s="190"/>
      <c r="F3" s="119">
        <v>0.06</v>
      </c>
      <c r="G3" s="191" t="s">
        <v>74</v>
      </c>
      <c r="H3" s="192"/>
      <c r="I3" s="193" t="s">
        <v>73</v>
      </c>
      <c r="J3" s="194"/>
      <c r="K3" s="195" t="s">
        <v>78</v>
      </c>
      <c r="L3" s="196"/>
      <c r="M3" s="121">
        <v>0.15</v>
      </c>
      <c r="N3" s="126"/>
      <c r="O3" s="189" t="s">
        <v>83</v>
      </c>
      <c r="P3" s="190"/>
      <c r="Q3" s="119">
        <v>7.0000000000000007E-2</v>
      </c>
      <c r="R3" s="191" t="s">
        <v>74</v>
      </c>
      <c r="S3" s="192"/>
      <c r="T3" s="193" t="s">
        <v>75</v>
      </c>
      <c r="U3" s="194"/>
      <c r="V3" s="195" t="s">
        <v>78</v>
      </c>
      <c r="W3" s="196"/>
      <c r="X3" s="178">
        <f>M3</f>
        <v>0.15</v>
      </c>
      <c r="Y3" s="126"/>
      <c r="AV3" s="99"/>
      <c r="AW3" s="100"/>
      <c r="AX3" s="168"/>
      <c r="AY3" s="168"/>
      <c r="AZ3" s="168"/>
      <c r="BA3" s="167"/>
      <c r="BB3" s="167"/>
      <c r="BC3" s="167"/>
      <c r="BD3" s="167"/>
      <c r="BE3" s="167"/>
      <c r="BG3" s="130"/>
      <c r="BH3" s="130"/>
      <c r="BI3" s="168"/>
      <c r="BJ3" s="168"/>
      <c r="BK3" s="168"/>
      <c r="BL3" s="167"/>
    </row>
    <row r="4" spans="1:64" s="96" customFormat="1" ht="11.25" customHeight="1" x14ac:dyDescent="0.2">
      <c r="A4" s="97" t="s">
        <v>53</v>
      </c>
      <c r="B4" s="97" t="s">
        <v>52</v>
      </c>
      <c r="C4" s="123"/>
      <c r="D4" s="98" t="s">
        <v>58</v>
      </c>
      <c r="E4" s="98" t="s">
        <v>55</v>
      </c>
      <c r="F4" s="174" t="s">
        <v>80</v>
      </c>
      <c r="G4" s="132" t="s">
        <v>84</v>
      </c>
      <c r="H4" s="133" t="s">
        <v>85</v>
      </c>
      <c r="I4" s="131" t="s">
        <v>59</v>
      </c>
      <c r="J4" s="135" t="s">
        <v>69</v>
      </c>
      <c r="K4" s="135" t="s">
        <v>62</v>
      </c>
      <c r="L4" s="133" t="s">
        <v>79</v>
      </c>
      <c r="M4" s="133" t="s">
        <v>70</v>
      </c>
      <c r="N4" s="126"/>
      <c r="O4" s="98" t="s">
        <v>58</v>
      </c>
      <c r="P4" s="98" t="s">
        <v>55</v>
      </c>
      <c r="Q4" s="174" t="s">
        <v>80</v>
      </c>
      <c r="R4" s="132" t="s">
        <v>84</v>
      </c>
      <c r="S4" s="133" t="s">
        <v>85</v>
      </c>
      <c r="T4" s="131" t="s">
        <v>59</v>
      </c>
      <c r="U4" s="135" t="s">
        <v>69</v>
      </c>
      <c r="V4" s="135" t="s">
        <v>62</v>
      </c>
      <c r="W4" s="133" t="s">
        <v>79</v>
      </c>
      <c r="X4" s="133" t="s">
        <v>70</v>
      </c>
      <c r="Y4" s="126"/>
      <c r="AV4" s="131" t="s">
        <v>67</v>
      </c>
      <c r="AW4" s="131" t="s">
        <v>63</v>
      </c>
      <c r="AX4" s="131" t="s">
        <v>66</v>
      </c>
      <c r="AY4" s="133" t="s">
        <v>65</v>
      </c>
      <c r="AZ4" s="134"/>
      <c r="BA4" s="169" t="s">
        <v>76</v>
      </c>
      <c r="BB4" s="169"/>
      <c r="BC4" s="169"/>
      <c r="BD4" s="169"/>
      <c r="BE4" s="169"/>
      <c r="BG4" s="136" t="s">
        <v>67</v>
      </c>
      <c r="BH4" s="136" t="s">
        <v>63</v>
      </c>
      <c r="BI4" s="131" t="s">
        <v>66</v>
      </c>
      <c r="BJ4" s="133" t="s">
        <v>65</v>
      </c>
      <c r="BK4" s="134"/>
      <c r="BL4" s="169" t="s">
        <v>76</v>
      </c>
    </row>
    <row r="5" spans="1:64" s="96" customFormat="1" ht="12" hidden="1" customHeight="1" x14ac:dyDescent="0.2">
      <c r="A5" s="137"/>
      <c r="B5" s="137"/>
      <c r="C5" s="138"/>
      <c r="D5" s="139"/>
      <c r="E5" s="139"/>
      <c r="F5" s="140"/>
      <c r="G5" s="141"/>
      <c r="H5" s="142"/>
      <c r="I5" s="140"/>
      <c r="J5" s="144"/>
      <c r="K5" s="144"/>
      <c r="L5" s="142"/>
      <c r="M5" s="142"/>
      <c r="N5" s="145"/>
      <c r="O5" s="139"/>
      <c r="P5" s="139"/>
      <c r="Q5" s="140"/>
      <c r="R5" s="141"/>
      <c r="S5" s="142"/>
      <c r="T5" s="140"/>
      <c r="U5" s="144"/>
      <c r="V5" s="144"/>
      <c r="W5" s="142"/>
      <c r="X5" s="142"/>
      <c r="Y5" s="145"/>
      <c r="AV5" s="140"/>
      <c r="AW5" s="140"/>
      <c r="AX5" s="140"/>
      <c r="AY5" s="142"/>
      <c r="AZ5" s="143"/>
      <c r="BA5" s="169"/>
      <c r="BB5" s="169"/>
      <c r="BC5" s="169"/>
      <c r="BD5" s="169"/>
      <c r="BE5" s="169"/>
      <c r="BG5" s="146"/>
      <c r="BH5" s="146"/>
      <c r="BI5" s="140"/>
      <c r="BJ5" s="142"/>
      <c r="BK5" s="143"/>
      <c r="BL5" s="169"/>
    </row>
    <row r="6" spans="1:64" s="96" customFormat="1" ht="12" customHeight="1" x14ac:dyDescent="0.2">
      <c r="A6" s="166">
        <v>32</v>
      </c>
      <c r="B6" s="148">
        <v>0</v>
      </c>
      <c r="C6" s="149"/>
      <c r="D6" s="150">
        <v>100000</v>
      </c>
      <c r="E6" s="151">
        <f>D6</f>
        <v>100000</v>
      </c>
      <c r="F6" s="152"/>
      <c r="G6" s="152"/>
      <c r="H6" s="172">
        <f>F2</f>
        <v>0.05</v>
      </c>
      <c r="I6" s="157">
        <f>D6*H6</f>
        <v>5000</v>
      </c>
      <c r="J6" s="159" t="str">
        <f>IF(M$1&gt;$A6,"Reinv.","")</f>
        <v>Reinv.</v>
      </c>
      <c r="K6" s="175">
        <f>IF(I$2="Taxable",IF($A6&lt;M$1,I6*M$2,I6*M$3),0)+IF(I$2="Taxable",IF(D6&lt;0,IF($A6&lt;M$1,-D6*M$2,-D6*M$3),0),0)</f>
        <v>750</v>
      </c>
      <c r="L6" s="160">
        <f>IF(J6="Reinv.",-D6-K6,I6-D6-K6)</f>
        <v>-100750</v>
      </c>
      <c r="M6" s="161">
        <f>L6</f>
        <v>-100750</v>
      </c>
      <c r="N6" s="162"/>
      <c r="O6" s="150">
        <v>50000</v>
      </c>
      <c r="P6" s="151">
        <f>O6</f>
        <v>50000</v>
      </c>
      <c r="Q6" s="152"/>
      <c r="R6" s="152"/>
      <c r="S6" s="172">
        <f>Q2</f>
        <v>0.03</v>
      </c>
      <c r="T6" s="157">
        <f>O6*S6</f>
        <v>1500</v>
      </c>
      <c r="U6" s="159" t="str">
        <f>IF(X$1&gt;$A6,"Reinv.","")</f>
        <v>Reinv.</v>
      </c>
      <c r="V6" s="175">
        <f>IF(T$2="Taxable",IF($A6&lt;X$1,T6*X$2,T6*X$3),0)+IF(T$2="Taxable",IF(O6&lt;0,IF($A6&lt;X$1,-O6*X$2,-O6*X$3),0),0)</f>
        <v>225</v>
      </c>
      <c r="W6" s="160">
        <f>IF(U6="Reinv.",-O6-V6,T6-O6-V6)</f>
        <v>-50225</v>
      </c>
      <c r="X6" s="161">
        <f>W6</f>
        <v>-50225</v>
      </c>
      <c r="Y6" s="162"/>
      <c r="AV6" s="153">
        <f t="shared" ref="AV6:AV37" si="0">IF(F6="",F$1,F6)</f>
        <v>0.04</v>
      </c>
      <c r="AW6" s="154"/>
      <c r="AX6" s="155">
        <f t="shared" ref="AX6:AX37" si="1">IF(G6="",F$3,G6)</f>
        <v>0.06</v>
      </c>
      <c r="AY6" s="156">
        <f>I6/SUM(D$6:D6)</f>
        <v>0.05</v>
      </c>
      <c r="AZ6" s="158">
        <f>IF(J6="Reinv.",1,0)</f>
        <v>1</v>
      </c>
      <c r="BA6" s="170">
        <f t="shared" ref="BA6:BA37" si="2">IF(I$3="Dividends",K6,IF(I$3="Income",0,"?"))</f>
        <v>750</v>
      </c>
      <c r="BB6" s="170"/>
      <c r="BC6" s="170"/>
      <c r="BD6" s="170"/>
      <c r="BE6" s="170"/>
      <c r="BG6" s="153">
        <f t="shared" ref="BG6:BG37" si="3">IF(Q6="",Q$1,Q6)</f>
        <v>7.0000000000000007E-2</v>
      </c>
      <c r="BH6" s="164"/>
      <c r="BI6" s="155">
        <f t="shared" ref="BI6:BI37" si="4">IF(R6="",Q$3,R6)</f>
        <v>7.0000000000000007E-2</v>
      </c>
      <c r="BJ6" s="156">
        <f>T6/SUM(O$6:O6)</f>
        <v>0.03</v>
      </c>
      <c r="BK6" s="158">
        <f t="shared" ref="BK6:BK37" si="5">IF(U6="Reinv.",1,0)</f>
        <v>1</v>
      </c>
      <c r="BL6" s="170">
        <f t="shared" ref="BL6:BL37" si="6">IF(T$3="Dividends",V6,IF(T$3="Income",0,"?"))</f>
        <v>0</v>
      </c>
    </row>
    <row r="7" spans="1:64" s="96" customFormat="1" ht="12" customHeight="1" x14ac:dyDescent="0.2">
      <c r="A7" s="147">
        <f>A6+1</f>
        <v>33</v>
      </c>
      <c r="B7" s="102">
        <v>1</v>
      </c>
      <c r="C7" s="123"/>
      <c r="D7" s="150">
        <v>5000</v>
      </c>
      <c r="E7" s="104">
        <f t="shared" ref="E7:E38" si="7">D7+(E6+E6*AV6)+AZ6*AW7*(I6-BA6)</f>
        <v>113086.53846153847</v>
      </c>
      <c r="F7" s="117"/>
      <c r="G7" s="117"/>
      <c r="H7" s="173">
        <f t="shared" ref="H7:H38" si="8">IF(G7="",H6*AW7*(1+1*F$3),H6*AW7*(1+1*G7))</f>
        <v>5.0961538461538468E-2</v>
      </c>
      <c r="I7" s="107">
        <f t="shared" ref="I7:I38" si="9">D7*H7+I6+I6*AX6+I6*AW7*H7*AZ6</f>
        <v>5799.8150887573966</v>
      </c>
      <c r="J7" s="109" t="str">
        <f>IF(M$1&gt;$A7,"Reinv.","")</f>
        <v>Reinv.</v>
      </c>
      <c r="K7" s="175">
        <f t="shared" ref="K7:K70" si="10">IF(I$2="Taxable",IF($A7&lt;M$1,I7*M$2,I7*M$3),0)+IF(I$2="Taxable",IF(D7&lt;0,IF($A7&lt;M$1,-D7*M$2,-D7*M$3),0),0)</f>
        <v>869.97226331360946</v>
      </c>
      <c r="L7" s="110">
        <f>IF(J7="Reinv.",-D7-K7,I7-D7-K7)</f>
        <v>-5869.9722633136098</v>
      </c>
      <c r="M7" s="111">
        <f>M6+L7</f>
        <v>-106619.97226331361</v>
      </c>
      <c r="N7" s="126"/>
      <c r="O7" s="150">
        <v>10000</v>
      </c>
      <c r="P7" s="104">
        <f t="shared" ref="P7:P38" si="11">O7+(P6+P6*BG6)+BK6*BH7*(T6-BL6)</f>
        <v>64901.869158878508</v>
      </c>
      <c r="Q7" s="117"/>
      <c r="R7" s="117"/>
      <c r="S7" s="173">
        <f t="shared" ref="S7:S38" si="12">IF(R7="",S6*BH7*(1+1*Q$3),S6*BH7*(1+1*R7))</f>
        <v>3.0000000000000002E-2</v>
      </c>
      <c r="T7" s="107">
        <f t="shared" ref="T7:T38" si="13">O7*S7+T6+T6*BI6+T6*BH7*S7*BK6</f>
        <v>1947.0560747663551</v>
      </c>
      <c r="U7" s="109" t="str">
        <f>IF(X$1&gt;$A7,"Reinv.","")</f>
        <v>Reinv.</v>
      </c>
      <c r="V7" s="175">
        <f t="shared" ref="V7:V70" si="14">IF(T$2="Taxable",IF($A7&lt;X$1,T7*X$2,T7*X$3),0)+IF(T$2="Taxable",IF(O7&lt;0,IF($A7&lt;X$1,-O7*X$2,-O7*X$3),0),0)</f>
        <v>292.05841121495325</v>
      </c>
      <c r="W7" s="110">
        <f>IF(U7="Reinv.",-O7-V7,T7-O7-V7)</f>
        <v>-10292.058411214954</v>
      </c>
      <c r="X7" s="111">
        <f>X6+W7</f>
        <v>-60517.058411214952</v>
      </c>
      <c r="Y7" s="126"/>
      <c r="AV7" s="163">
        <f t="shared" si="0"/>
        <v>0.04</v>
      </c>
      <c r="AW7" s="164">
        <f t="shared" ref="AW7:AW38" si="15">E6/(E6+E6*AV6)</f>
        <v>0.96153846153846156</v>
      </c>
      <c r="AX7" s="105">
        <f t="shared" si="1"/>
        <v>0.06</v>
      </c>
      <c r="AY7" s="106">
        <f>I7/SUM(D$6:D7)</f>
        <v>5.523633417864187E-2</v>
      </c>
      <c r="AZ7" s="108">
        <f>IF(J7="Reinv.",1,0)</f>
        <v>1</v>
      </c>
      <c r="BA7" s="171">
        <f t="shared" si="2"/>
        <v>869.97226331360946</v>
      </c>
      <c r="BB7" s="171"/>
      <c r="BC7" s="171"/>
      <c r="BD7" s="171"/>
      <c r="BE7" s="171"/>
      <c r="BG7" s="153">
        <f t="shared" si="3"/>
        <v>7.0000000000000007E-2</v>
      </c>
      <c r="BH7" s="164">
        <f t="shared" ref="BH7:BH38" si="16">P6/(P6+P6*BG6)</f>
        <v>0.93457943925233644</v>
      </c>
      <c r="BI7" s="155">
        <f t="shared" si="4"/>
        <v>7.0000000000000007E-2</v>
      </c>
      <c r="BJ7" s="156">
        <f>T7/SUM(O$6:O7)</f>
        <v>3.2450934579439254E-2</v>
      </c>
      <c r="BK7" s="158">
        <f t="shared" si="5"/>
        <v>1</v>
      </c>
      <c r="BL7" s="171">
        <f t="shared" si="6"/>
        <v>0</v>
      </c>
    </row>
    <row r="8" spans="1:64" s="96" customFormat="1" ht="12" customHeight="1" x14ac:dyDescent="0.2">
      <c r="A8" s="101">
        <f t="shared" ref="A8:A71" si="17">A7+1</f>
        <v>34</v>
      </c>
      <c r="B8" s="102">
        <v>2</v>
      </c>
      <c r="C8" s="123"/>
      <c r="D8" s="216">
        <v>5000</v>
      </c>
      <c r="E8" s="104">
        <f t="shared" si="7"/>
        <v>127350.23348600364</v>
      </c>
      <c r="F8" s="117"/>
      <c r="G8" s="117"/>
      <c r="H8" s="173">
        <f t="shared" si="8"/>
        <v>5.1941568047337287E-2</v>
      </c>
      <c r="I8" s="107">
        <f t="shared" si="9"/>
        <v>6697.1767286413206</v>
      </c>
      <c r="J8" s="109" t="str">
        <f t="shared" ref="J8:J71" si="18">IF(M$1&gt;$A8,"Reinv.","")</f>
        <v>Reinv.</v>
      </c>
      <c r="K8" s="175">
        <f t="shared" si="10"/>
        <v>1004.5765092961981</v>
      </c>
      <c r="L8" s="110">
        <f t="shared" ref="L8:L71" si="19">IF(J8="Reinv.",-D8-K8,I8-D8-K8)</f>
        <v>-6004.5765092961983</v>
      </c>
      <c r="M8" s="111">
        <f t="shared" ref="M8:M71" si="20">M7+L8</f>
        <v>-112624.54877260981</v>
      </c>
      <c r="N8" s="126"/>
      <c r="O8" s="150">
        <v>10000</v>
      </c>
      <c r="P8" s="104">
        <f t="shared" si="11"/>
        <v>81264.678574548001</v>
      </c>
      <c r="Q8" s="117"/>
      <c r="R8" s="117"/>
      <c r="S8" s="173">
        <f t="shared" si="12"/>
        <v>3.0000000000000006E-2</v>
      </c>
      <c r="T8" s="107">
        <f t="shared" si="13"/>
        <v>2437.9403572364404</v>
      </c>
      <c r="U8" s="109" t="str">
        <f t="shared" ref="U8:U71" si="21">IF(X$1&gt;$A8,"Reinv.","")</f>
        <v>Reinv.</v>
      </c>
      <c r="V8" s="175">
        <f t="shared" si="14"/>
        <v>365.69105358546602</v>
      </c>
      <c r="W8" s="110">
        <f t="shared" ref="W8:W71" si="22">IF(U8="Reinv.",-O8-V8,T8-O8-V8)</f>
        <v>-10365.691053585466</v>
      </c>
      <c r="X8" s="111">
        <f t="shared" ref="X8:X71" si="23">X7+W8</f>
        <v>-70882.749464800421</v>
      </c>
      <c r="Y8" s="126"/>
      <c r="AV8" s="163">
        <f t="shared" si="0"/>
        <v>0.04</v>
      </c>
      <c r="AW8" s="164">
        <f t="shared" si="15"/>
        <v>0.96153846153846156</v>
      </c>
      <c r="AX8" s="105">
        <f t="shared" si="1"/>
        <v>0.06</v>
      </c>
      <c r="AY8" s="106">
        <f>I8/SUM(D$6:D8)</f>
        <v>6.0883424805830186E-2</v>
      </c>
      <c r="AZ8" s="108">
        <f t="shared" ref="AZ8:AZ71" si="24">IF(J8="Reinv.",1,0)</f>
        <v>1</v>
      </c>
      <c r="BA8" s="171">
        <f t="shared" si="2"/>
        <v>1004.5765092961981</v>
      </c>
      <c r="BB8" s="171"/>
      <c r="BC8" s="171"/>
      <c r="BD8" s="171"/>
      <c r="BE8" s="171"/>
      <c r="BG8" s="153">
        <f t="shared" si="3"/>
        <v>7.0000000000000007E-2</v>
      </c>
      <c r="BH8" s="164">
        <f t="shared" si="16"/>
        <v>0.93457943925233644</v>
      </c>
      <c r="BI8" s="155">
        <f t="shared" si="4"/>
        <v>7.0000000000000007E-2</v>
      </c>
      <c r="BJ8" s="156">
        <f>T8/SUM(O$6:O8)</f>
        <v>3.4827719389092009E-2</v>
      </c>
      <c r="BK8" s="158">
        <f t="shared" si="5"/>
        <v>1</v>
      </c>
      <c r="BL8" s="171">
        <f t="shared" si="6"/>
        <v>0</v>
      </c>
    </row>
    <row r="9" spans="1:64" s="96" customFormat="1" ht="12" customHeight="1" x14ac:dyDescent="0.2">
      <c r="A9" s="101">
        <f t="shared" si="17"/>
        <v>35</v>
      </c>
      <c r="B9" s="102">
        <v>3</v>
      </c>
      <c r="C9" s="123"/>
      <c r="D9" s="216">
        <v>5000</v>
      </c>
      <c r="E9" s="104">
        <f t="shared" si="7"/>
        <v>142917.89688250638</v>
      </c>
      <c r="F9" s="117"/>
      <c r="G9" s="117"/>
      <c r="H9" s="173">
        <f t="shared" si="8"/>
        <v>5.294044435593994E-2</v>
      </c>
      <c r="I9" s="107">
        <f t="shared" si="9"/>
        <v>7704.6244694707802</v>
      </c>
      <c r="J9" s="109" t="str">
        <f t="shared" si="18"/>
        <v>Reinv.</v>
      </c>
      <c r="K9" s="175">
        <f t="shared" si="10"/>
        <v>1155.6936704206171</v>
      </c>
      <c r="L9" s="110">
        <f t="shared" si="19"/>
        <v>-6155.6936704206173</v>
      </c>
      <c r="M9" s="111">
        <f t="shared" si="20"/>
        <v>-118780.24244303042</v>
      </c>
      <c r="N9" s="126"/>
      <c r="O9" s="150">
        <v>10000</v>
      </c>
      <c r="P9" s="104">
        <f t="shared" si="11"/>
        <v>99231.655006763031</v>
      </c>
      <c r="Q9" s="117"/>
      <c r="R9" s="117"/>
      <c r="S9" s="173">
        <f t="shared" si="12"/>
        <v>3.0000000000000009E-2</v>
      </c>
      <c r="T9" s="107">
        <f t="shared" si="13"/>
        <v>2976.9496502028915</v>
      </c>
      <c r="U9" s="109" t="str">
        <f t="shared" si="21"/>
        <v>Reinv.</v>
      </c>
      <c r="V9" s="175">
        <f t="shared" si="14"/>
        <v>446.54244753043372</v>
      </c>
      <c r="W9" s="110">
        <f t="shared" si="22"/>
        <v>-10446.542447530433</v>
      </c>
      <c r="X9" s="111">
        <f t="shared" si="23"/>
        <v>-81329.291912330853</v>
      </c>
      <c r="Y9" s="126"/>
      <c r="AV9" s="163">
        <f t="shared" si="0"/>
        <v>0.04</v>
      </c>
      <c r="AW9" s="164">
        <f t="shared" si="15"/>
        <v>0.96153846153846168</v>
      </c>
      <c r="AX9" s="105">
        <f t="shared" si="1"/>
        <v>0.06</v>
      </c>
      <c r="AY9" s="106">
        <f>I9/SUM(D$6:D9)</f>
        <v>6.6996734517137224E-2</v>
      </c>
      <c r="AZ9" s="108">
        <f t="shared" si="24"/>
        <v>1</v>
      </c>
      <c r="BA9" s="171">
        <f t="shared" si="2"/>
        <v>1155.6936704206171</v>
      </c>
      <c r="BB9" s="171"/>
      <c r="BC9" s="171"/>
      <c r="BD9" s="171"/>
      <c r="BE9" s="171"/>
      <c r="BG9" s="153">
        <f t="shared" si="3"/>
        <v>7.0000000000000007E-2</v>
      </c>
      <c r="BH9" s="164">
        <f t="shared" si="16"/>
        <v>0.93457943925233644</v>
      </c>
      <c r="BI9" s="155">
        <f t="shared" si="4"/>
        <v>7.0000000000000007E-2</v>
      </c>
      <c r="BJ9" s="156">
        <f>T9/SUM(O$6:O9)</f>
        <v>3.7211870627536142E-2</v>
      </c>
      <c r="BK9" s="158">
        <f t="shared" si="5"/>
        <v>1</v>
      </c>
      <c r="BL9" s="171">
        <f t="shared" si="6"/>
        <v>0</v>
      </c>
    </row>
    <row r="10" spans="1:64" s="96" customFormat="1" ht="12" customHeight="1" x14ac:dyDescent="0.2">
      <c r="A10" s="101">
        <f t="shared" si="17"/>
        <v>36</v>
      </c>
      <c r="B10" s="102">
        <v>4</v>
      </c>
      <c r="C10" s="123"/>
      <c r="D10" s="216">
        <v>5000</v>
      </c>
      <c r="E10" s="104">
        <f t="shared" si="7"/>
        <v>159931.66160304719</v>
      </c>
      <c r="F10" s="117"/>
      <c r="G10" s="117"/>
      <c r="H10" s="173">
        <f t="shared" si="8"/>
        <v>5.3958529824323406E-2</v>
      </c>
      <c r="I10" s="107">
        <f t="shared" si="9"/>
        <v>8836.4351725502129</v>
      </c>
      <c r="J10" s="109" t="str">
        <f t="shared" si="18"/>
        <v>Reinv.</v>
      </c>
      <c r="K10" s="175">
        <f t="shared" si="10"/>
        <v>1325.4652758825318</v>
      </c>
      <c r="L10" s="110">
        <f t="shared" si="19"/>
        <v>-6325.4652758825323</v>
      </c>
      <c r="M10" s="111">
        <f t="shared" si="20"/>
        <v>-125105.70771891295</v>
      </c>
      <c r="N10" s="126"/>
      <c r="O10" s="150">
        <v>10000</v>
      </c>
      <c r="P10" s="104">
        <f t="shared" si="11"/>
        <v>118960.0667920055</v>
      </c>
      <c r="Q10" s="117"/>
      <c r="R10" s="117"/>
      <c r="S10" s="173">
        <f t="shared" si="12"/>
        <v>3.0000000000000013E-2</v>
      </c>
      <c r="T10" s="107">
        <f t="shared" si="13"/>
        <v>3568.8020037601659</v>
      </c>
      <c r="U10" s="109" t="str">
        <f t="shared" si="21"/>
        <v>Reinv.</v>
      </c>
      <c r="V10" s="175">
        <f t="shared" si="14"/>
        <v>535.32030056402482</v>
      </c>
      <c r="W10" s="110">
        <f t="shared" si="22"/>
        <v>-10535.320300564024</v>
      </c>
      <c r="X10" s="111">
        <f t="shared" si="23"/>
        <v>-91864.612212894877</v>
      </c>
      <c r="Y10" s="126"/>
      <c r="AV10" s="163">
        <f t="shared" si="0"/>
        <v>0.04</v>
      </c>
      <c r="AW10" s="164">
        <f t="shared" si="15"/>
        <v>0.96153846153846156</v>
      </c>
      <c r="AX10" s="105">
        <f t="shared" si="1"/>
        <v>0.06</v>
      </c>
      <c r="AY10" s="106">
        <f>I10/SUM(D$6:D10)</f>
        <v>7.3636959771251773E-2</v>
      </c>
      <c r="AZ10" s="108">
        <f t="shared" si="24"/>
        <v>1</v>
      </c>
      <c r="BA10" s="171">
        <f t="shared" si="2"/>
        <v>1325.4652758825318</v>
      </c>
      <c r="BB10" s="171"/>
      <c r="BC10" s="171"/>
      <c r="BD10" s="171"/>
      <c r="BE10" s="171"/>
      <c r="BG10" s="153">
        <f t="shared" si="3"/>
        <v>7.0000000000000007E-2</v>
      </c>
      <c r="BH10" s="164">
        <f t="shared" si="16"/>
        <v>0.93457943925233644</v>
      </c>
      <c r="BI10" s="155">
        <f t="shared" si="4"/>
        <v>7.0000000000000007E-2</v>
      </c>
      <c r="BJ10" s="156">
        <f>T10/SUM(O$6:O10)</f>
        <v>3.9653355597335176E-2</v>
      </c>
      <c r="BK10" s="158">
        <f t="shared" si="5"/>
        <v>1</v>
      </c>
      <c r="BL10" s="171">
        <f t="shared" si="6"/>
        <v>0</v>
      </c>
    </row>
    <row r="11" spans="1:64" s="96" customFormat="1" ht="12" customHeight="1" x14ac:dyDescent="0.2">
      <c r="A11" s="101">
        <f t="shared" si="17"/>
        <v>37</v>
      </c>
      <c r="B11" s="102">
        <v>5</v>
      </c>
      <c r="C11" s="123"/>
      <c r="D11" s="216">
        <v>5000</v>
      </c>
      <c r="E11" s="104">
        <f t="shared" si="7"/>
        <v>178551.01450627262</v>
      </c>
      <c r="F11" s="117"/>
      <c r="G11" s="117"/>
      <c r="H11" s="173">
        <f t="shared" si="8"/>
        <v>5.4996193859406545E-2</v>
      </c>
      <c r="I11" s="107">
        <f t="shared" si="9"/>
        <v>10108.881388522997</v>
      </c>
      <c r="J11" s="109" t="str">
        <f t="shared" si="18"/>
        <v>Reinv.</v>
      </c>
      <c r="K11" s="175">
        <f t="shared" si="10"/>
        <v>1516.3322082784496</v>
      </c>
      <c r="L11" s="110">
        <f t="shared" si="19"/>
        <v>-6516.3322082784498</v>
      </c>
      <c r="M11" s="111">
        <f t="shared" si="20"/>
        <v>-131622.03992719139</v>
      </c>
      <c r="N11" s="126"/>
      <c r="O11" s="150">
        <v>10000</v>
      </c>
      <c r="P11" s="104">
        <f t="shared" si="11"/>
        <v>140622.60044292267</v>
      </c>
      <c r="Q11" s="117"/>
      <c r="R11" s="117"/>
      <c r="S11" s="173">
        <f t="shared" si="12"/>
        <v>3.0000000000000013E-2</v>
      </c>
      <c r="T11" s="107">
        <f t="shared" si="13"/>
        <v>4218.6780132876811</v>
      </c>
      <c r="U11" s="109" t="str">
        <f t="shared" si="21"/>
        <v>Reinv.</v>
      </c>
      <c r="V11" s="175">
        <f t="shared" si="14"/>
        <v>632.80170199315216</v>
      </c>
      <c r="W11" s="110">
        <f t="shared" si="22"/>
        <v>-10632.801701993152</v>
      </c>
      <c r="X11" s="111">
        <f t="shared" si="23"/>
        <v>-102497.41391488803</v>
      </c>
      <c r="Y11" s="126"/>
      <c r="AV11" s="163">
        <f t="shared" si="0"/>
        <v>0.04</v>
      </c>
      <c r="AW11" s="164">
        <f t="shared" si="15"/>
        <v>0.96153846153846145</v>
      </c>
      <c r="AX11" s="105">
        <f t="shared" si="1"/>
        <v>0.06</v>
      </c>
      <c r="AY11" s="106">
        <f>I11/SUM(D$6:D11)</f>
        <v>8.0871051108183975E-2</v>
      </c>
      <c r="AZ11" s="108">
        <f t="shared" si="24"/>
        <v>1</v>
      </c>
      <c r="BA11" s="171">
        <f t="shared" si="2"/>
        <v>1516.3322082784496</v>
      </c>
      <c r="BB11" s="171"/>
      <c r="BC11" s="171"/>
      <c r="BD11" s="171"/>
      <c r="BE11" s="171"/>
      <c r="BG11" s="153">
        <f t="shared" si="3"/>
        <v>7.0000000000000007E-2</v>
      </c>
      <c r="BH11" s="164">
        <f t="shared" si="16"/>
        <v>0.93457943925233644</v>
      </c>
      <c r="BI11" s="155">
        <f t="shared" si="4"/>
        <v>7.0000000000000007E-2</v>
      </c>
      <c r="BJ11" s="156">
        <f>T11/SUM(O$6:O11)</f>
        <v>4.2186780132876814E-2</v>
      </c>
      <c r="BK11" s="158">
        <f t="shared" si="5"/>
        <v>1</v>
      </c>
      <c r="BL11" s="171">
        <f t="shared" si="6"/>
        <v>0</v>
      </c>
    </row>
    <row r="12" spans="1:64" s="96" customFormat="1" ht="12" customHeight="1" x14ac:dyDescent="0.2">
      <c r="A12" s="101">
        <f t="shared" si="17"/>
        <v>38</v>
      </c>
      <c r="B12" s="102">
        <v>6</v>
      </c>
      <c r="C12" s="123"/>
      <c r="D12" s="216">
        <v>5000</v>
      </c>
      <c r="E12" s="104">
        <f t="shared" si="7"/>
        <v>198955.12160598944</v>
      </c>
      <c r="F12" s="117"/>
      <c r="G12" s="117"/>
      <c r="H12" s="173">
        <f t="shared" si="8"/>
        <v>5.605381297208744E-2</v>
      </c>
      <c r="I12" s="107">
        <f t="shared" si="9"/>
        <v>11540.53078545374</v>
      </c>
      <c r="J12" s="109" t="str">
        <f t="shared" si="18"/>
        <v>Reinv.</v>
      </c>
      <c r="K12" s="175">
        <f t="shared" si="10"/>
        <v>1731.079617818061</v>
      </c>
      <c r="L12" s="110">
        <f t="shared" si="19"/>
        <v>-6731.0796178180608</v>
      </c>
      <c r="M12" s="111">
        <f t="shared" si="20"/>
        <v>-138353.11954500945</v>
      </c>
      <c r="N12" s="126"/>
      <c r="O12" s="150">
        <v>10000</v>
      </c>
      <c r="P12" s="104">
        <f t="shared" si="11"/>
        <v>164408.87220597183</v>
      </c>
      <c r="Q12" s="117"/>
      <c r="R12" s="117"/>
      <c r="S12" s="173">
        <f t="shared" si="12"/>
        <v>3.0000000000000013E-2</v>
      </c>
      <c r="T12" s="107">
        <f t="shared" si="13"/>
        <v>4932.2661661791553</v>
      </c>
      <c r="U12" s="109" t="str">
        <f t="shared" si="21"/>
        <v>Reinv.</v>
      </c>
      <c r="V12" s="175">
        <f t="shared" si="14"/>
        <v>739.83992492687332</v>
      </c>
      <c r="W12" s="110">
        <f t="shared" si="22"/>
        <v>-10739.839924926873</v>
      </c>
      <c r="X12" s="111">
        <f t="shared" si="23"/>
        <v>-113237.2538398149</v>
      </c>
      <c r="Y12" s="126"/>
      <c r="AV12" s="163">
        <f t="shared" si="0"/>
        <v>0.04</v>
      </c>
      <c r="AW12" s="164">
        <f t="shared" si="15"/>
        <v>0.96153846153846156</v>
      </c>
      <c r="AX12" s="105">
        <f t="shared" si="1"/>
        <v>0.06</v>
      </c>
      <c r="AY12" s="106">
        <f>I12/SUM(D$6:D12)</f>
        <v>8.8773313734259549E-2</v>
      </c>
      <c r="AZ12" s="108">
        <f t="shared" si="24"/>
        <v>1</v>
      </c>
      <c r="BA12" s="171">
        <f t="shared" si="2"/>
        <v>1731.079617818061</v>
      </c>
      <c r="BB12" s="171"/>
      <c r="BC12" s="171"/>
      <c r="BD12" s="171"/>
      <c r="BE12" s="171"/>
      <c r="BG12" s="153">
        <f t="shared" si="3"/>
        <v>7.0000000000000007E-2</v>
      </c>
      <c r="BH12" s="164">
        <f t="shared" si="16"/>
        <v>0.93457943925233644</v>
      </c>
      <c r="BI12" s="155">
        <f t="shared" si="4"/>
        <v>7.0000000000000007E-2</v>
      </c>
      <c r="BJ12" s="156">
        <f>T12/SUM(O$6:O12)</f>
        <v>4.4838783328901413E-2</v>
      </c>
      <c r="BK12" s="158">
        <f t="shared" si="5"/>
        <v>1</v>
      </c>
      <c r="BL12" s="171">
        <f t="shared" si="6"/>
        <v>0</v>
      </c>
    </row>
    <row r="13" spans="1:64" s="96" customFormat="1" ht="12" customHeight="1" x14ac:dyDescent="0.2">
      <c r="A13" s="101">
        <f t="shared" si="17"/>
        <v>39</v>
      </c>
      <c r="B13" s="102">
        <v>7</v>
      </c>
      <c r="C13" s="123"/>
      <c r="D13" s="216">
        <v>5000</v>
      </c>
      <c r="E13" s="104">
        <f t="shared" si="7"/>
        <v>221345.49105449411</v>
      </c>
      <c r="F13" s="117"/>
      <c r="G13" s="117"/>
      <c r="H13" s="173">
        <f t="shared" si="8"/>
        <v>5.7131770913858355E-2</v>
      </c>
      <c r="I13" s="107">
        <f t="shared" si="9"/>
        <v>13152.59356509148</v>
      </c>
      <c r="J13" s="109" t="str">
        <f t="shared" si="18"/>
        <v>Reinv.</v>
      </c>
      <c r="K13" s="175">
        <f t="shared" si="10"/>
        <v>1972.8890347637218</v>
      </c>
      <c r="L13" s="110">
        <f t="shared" si="19"/>
        <v>-6972.8890347637216</v>
      </c>
      <c r="M13" s="111">
        <f t="shared" si="20"/>
        <v>-145326.00857977319</v>
      </c>
      <c r="N13" s="126"/>
      <c r="O13" s="150">
        <v>10000</v>
      </c>
      <c r="P13" s="104">
        <f t="shared" si="11"/>
        <v>190527.08780822085</v>
      </c>
      <c r="Q13" s="117"/>
      <c r="R13" s="117"/>
      <c r="S13" s="173">
        <f t="shared" si="12"/>
        <v>3.0000000000000013E-2</v>
      </c>
      <c r="T13" s="107">
        <f t="shared" si="13"/>
        <v>5715.8126342466257</v>
      </c>
      <c r="U13" s="109" t="str">
        <f t="shared" si="21"/>
        <v>Reinv.</v>
      </c>
      <c r="V13" s="175">
        <f t="shared" si="14"/>
        <v>857.37189513699388</v>
      </c>
      <c r="W13" s="110">
        <f t="shared" si="22"/>
        <v>-10857.371895136994</v>
      </c>
      <c r="X13" s="111">
        <f t="shared" si="23"/>
        <v>-124094.6257349519</v>
      </c>
      <c r="Y13" s="126"/>
      <c r="AV13" s="163">
        <f t="shared" si="0"/>
        <v>0.04</v>
      </c>
      <c r="AW13" s="164">
        <f t="shared" si="15"/>
        <v>0.96153846153846156</v>
      </c>
      <c r="AX13" s="105">
        <f t="shared" si="1"/>
        <v>0.06</v>
      </c>
      <c r="AY13" s="106">
        <f>I13/SUM(D$6:D13)</f>
        <v>9.7426619000677631E-2</v>
      </c>
      <c r="AZ13" s="108">
        <f t="shared" si="24"/>
        <v>1</v>
      </c>
      <c r="BA13" s="171">
        <f t="shared" si="2"/>
        <v>1972.8890347637218</v>
      </c>
      <c r="BB13" s="171"/>
      <c r="BC13" s="171"/>
      <c r="BD13" s="171"/>
      <c r="BE13" s="171"/>
      <c r="BG13" s="153">
        <f t="shared" si="3"/>
        <v>7.0000000000000007E-2</v>
      </c>
      <c r="BH13" s="164">
        <f t="shared" si="16"/>
        <v>0.93457943925233644</v>
      </c>
      <c r="BI13" s="155">
        <f t="shared" si="4"/>
        <v>7.0000000000000007E-2</v>
      </c>
      <c r="BJ13" s="156">
        <f>T13/SUM(O$6:O13)</f>
        <v>4.7631771952055216E-2</v>
      </c>
      <c r="BK13" s="158">
        <f t="shared" si="5"/>
        <v>1</v>
      </c>
      <c r="BL13" s="171">
        <f t="shared" si="6"/>
        <v>0</v>
      </c>
    </row>
    <row r="14" spans="1:64" s="96" customFormat="1" ht="12" customHeight="1" x14ac:dyDescent="0.2">
      <c r="A14" s="101">
        <f t="shared" si="17"/>
        <v>40</v>
      </c>
      <c r="B14" s="102">
        <v>8</v>
      </c>
      <c r="C14" s="123"/>
      <c r="D14" s="216">
        <v>5000</v>
      </c>
      <c r="E14" s="104">
        <f t="shared" si="7"/>
        <v>245949.02659121979</v>
      </c>
      <c r="F14" s="117"/>
      <c r="G14" s="117"/>
      <c r="H14" s="173">
        <f t="shared" si="8"/>
        <v>5.8230458816047943E-2</v>
      </c>
      <c r="I14" s="107">
        <f t="shared" si="9"/>
        <v>14969.326047996703</v>
      </c>
      <c r="J14" s="109" t="str">
        <f t="shared" si="18"/>
        <v>Reinv.</v>
      </c>
      <c r="K14" s="175">
        <f t="shared" si="10"/>
        <v>2245.3989071995052</v>
      </c>
      <c r="L14" s="110">
        <f t="shared" si="19"/>
        <v>-7245.3989071995056</v>
      </c>
      <c r="M14" s="111">
        <f t="shared" si="20"/>
        <v>-152571.40748697269</v>
      </c>
      <c r="N14" s="126"/>
      <c r="O14" s="150">
        <v>10000</v>
      </c>
      <c r="P14" s="104">
        <f t="shared" si="11"/>
        <v>219205.86492138193</v>
      </c>
      <c r="Q14" s="117"/>
      <c r="R14" s="117"/>
      <c r="S14" s="173">
        <f t="shared" si="12"/>
        <v>3.0000000000000013E-2</v>
      </c>
      <c r="T14" s="107">
        <f t="shared" si="13"/>
        <v>6576.1759476414582</v>
      </c>
      <c r="U14" s="109" t="str">
        <f t="shared" si="21"/>
        <v>Reinv.</v>
      </c>
      <c r="V14" s="175">
        <f t="shared" si="14"/>
        <v>986.42639214621863</v>
      </c>
      <c r="W14" s="110">
        <f t="shared" si="22"/>
        <v>-10986.426392146219</v>
      </c>
      <c r="X14" s="111">
        <f t="shared" si="23"/>
        <v>-135081.05212709811</v>
      </c>
      <c r="Y14" s="126"/>
      <c r="AV14" s="163">
        <f t="shared" si="0"/>
        <v>0.04</v>
      </c>
      <c r="AW14" s="164">
        <f t="shared" si="15"/>
        <v>0.96153846153846156</v>
      </c>
      <c r="AX14" s="105">
        <f t="shared" si="1"/>
        <v>0.06</v>
      </c>
      <c r="AY14" s="106">
        <f>I14/SUM(D$6:D14)</f>
        <v>0.10692375748569073</v>
      </c>
      <c r="AZ14" s="108">
        <f t="shared" si="24"/>
        <v>1</v>
      </c>
      <c r="BA14" s="171">
        <f t="shared" si="2"/>
        <v>2245.3989071995052</v>
      </c>
      <c r="BB14" s="171"/>
      <c r="BC14" s="171"/>
      <c r="BD14" s="171"/>
      <c r="BE14" s="171"/>
      <c r="BG14" s="153">
        <f t="shared" si="3"/>
        <v>7.0000000000000007E-2</v>
      </c>
      <c r="BH14" s="164">
        <f t="shared" si="16"/>
        <v>0.93457943925233644</v>
      </c>
      <c r="BI14" s="155">
        <f t="shared" si="4"/>
        <v>7.0000000000000007E-2</v>
      </c>
      <c r="BJ14" s="156">
        <f>T14/SUM(O$6:O14)</f>
        <v>5.0585968828011217E-2</v>
      </c>
      <c r="BK14" s="158">
        <f t="shared" si="5"/>
        <v>1</v>
      </c>
      <c r="BL14" s="171">
        <f t="shared" si="6"/>
        <v>0</v>
      </c>
    </row>
    <row r="15" spans="1:64" s="96" customFormat="1" ht="12" customHeight="1" x14ac:dyDescent="0.2">
      <c r="A15" s="101">
        <f t="shared" si="17"/>
        <v>41</v>
      </c>
      <c r="B15" s="102">
        <v>9</v>
      </c>
      <c r="C15" s="123"/>
      <c r="D15" s="216">
        <v>5000</v>
      </c>
      <c r="E15" s="104">
        <f t="shared" si="7"/>
        <v>273021.53298255819</v>
      </c>
      <c r="F15" s="117"/>
      <c r="G15" s="117"/>
      <c r="H15" s="173">
        <f t="shared" si="8"/>
        <v>5.9350275331741177E-2</v>
      </c>
      <c r="I15" s="107">
        <f t="shared" si="9"/>
        <v>17018.500086072912</v>
      </c>
      <c r="J15" s="109" t="str">
        <f t="shared" si="18"/>
        <v>Reinv.</v>
      </c>
      <c r="K15" s="175">
        <f t="shared" si="10"/>
        <v>2552.7750129109368</v>
      </c>
      <c r="L15" s="110">
        <f t="shared" si="19"/>
        <v>-7552.7750129109372</v>
      </c>
      <c r="M15" s="111">
        <f t="shared" si="20"/>
        <v>-160124.18249988364</v>
      </c>
      <c r="N15" s="126"/>
      <c r="O15" s="150">
        <v>10000</v>
      </c>
      <c r="P15" s="104">
        <f t="shared" si="11"/>
        <v>250696.23429545012</v>
      </c>
      <c r="Q15" s="117"/>
      <c r="R15" s="117"/>
      <c r="S15" s="173">
        <f t="shared" si="12"/>
        <v>3.0000000000000013E-2</v>
      </c>
      <c r="T15" s="107">
        <f t="shared" si="13"/>
        <v>7520.8870288635044</v>
      </c>
      <c r="U15" s="109" t="str">
        <f t="shared" si="21"/>
        <v>Reinv.</v>
      </c>
      <c r="V15" s="175">
        <f t="shared" si="14"/>
        <v>1128.1330543295255</v>
      </c>
      <c r="W15" s="110">
        <f t="shared" si="22"/>
        <v>-11128.133054329526</v>
      </c>
      <c r="X15" s="111">
        <f t="shared" si="23"/>
        <v>-146209.18518142763</v>
      </c>
      <c r="Y15" s="126"/>
      <c r="AV15" s="163">
        <f t="shared" si="0"/>
        <v>0.04</v>
      </c>
      <c r="AW15" s="164">
        <f t="shared" si="15"/>
        <v>0.96153846153846156</v>
      </c>
      <c r="AX15" s="105">
        <f t="shared" si="1"/>
        <v>0.06</v>
      </c>
      <c r="AY15" s="106">
        <f>I15/SUM(D$6:D15)</f>
        <v>0.11736896611084767</v>
      </c>
      <c r="AZ15" s="108">
        <f t="shared" si="24"/>
        <v>1</v>
      </c>
      <c r="BA15" s="171">
        <f t="shared" si="2"/>
        <v>2552.7750129109368</v>
      </c>
      <c r="BB15" s="171"/>
      <c r="BC15" s="171"/>
      <c r="BD15" s="171"/>
      <c r="BE15" s="171"/>
      <c r="BG15" s="153">
        <f t="shared" si="3"/>
        <v>7.0000000000000007E-2</v>
      </c>
      <c r="BH15" s="164">
        <f t="shared" si="16"/>
        <v>0.93457943925233644</v>
      </c>
      <c r="BI15" s="155">
        <f t="shared" si="4"/>
        <v>7.0000000000000007E-2</v>
      </c>
      <c r="BJ15" s="156">
        <f>T15/SUM(O$6:O15)</f>
        <v>5.372062163473932E-2</v>
      </c>
      <c r="BK15" s="158">
        <f t="shared" si="5"/>
        <v>1</v>
      </c>
      <c r="BL15" s="171">
        <f t="shared" si="6"/>
        <v>0</v>
      </c>
    </row>
    <row r="16" spans="1:64" s="96" customFormat="1" ht="12" customHeight="1" x14ac:dyDescent="0.2">
      <c r="A16" s="101">
        <f t="shared" si="17"/>
        <v>42</v>
      </c>
      <c r="B16" s="102">
        <v>10</v>
      </c>
      <c r="C16" s="123"/>
      <c r="D16" s="216">
        <v>5000</v>
      </c>
      <c r="E16" s="104">
        <f t="shared" si="7"/>
        <v>302851.74533374707</v>
      </c>
      <c r="F16" s="117"/>
      <c r="G16" s="117"/>
      <c r="H16" s="173">
        <f t="shared" si="8"/>
        <v>6.0491626780428506E-2</v>
      </c>
      <c r="I16" s="107">
        <f t="shared" si="9"/>
        <v>19331.949720879249</v>
      </c>
      <c r="J16" s="109" t="str">
        <f t="shared" si="18"/>
        <v>Reinv.</v>
      </c>
      <c r="K16" s="175">
        <f t="shared" si="10"/>
        <v>2899.7924581318871</v>
      </c>
      <c r="L16" s="110">
        <f t="shared" si="19"/>
        <v>-7899.7924581318875</v>
      </c>
      <c r="M16" s="111">
        <f t="shared" si="20"/>
        <v>-168023.97495801552</v>
      </c>
      <c r="N16" s="126"/>
      <c r="O16" s="150">
        <v>10000</v>
      </c>
      <c r="P16" s="104">
        <f t="shared" si="11"/>
        <v>285273.83707824704</v>
      </c>
      <c r="Q16" s="117"/>
      <c r="R16" s="117"/>
      <c r="S16" s="173">
        <f t="shared" si="12"/>
        <v>3.0000000000000013E-2</v>
      </c>
      <c r="T16" s="107">
        <f t="shared" si="13"/>
        <v>8558.2151123474123</v>
      </c>
      <c r="U16" s="109" t="str">
        <f t="shared" si="21"/>
        <v>Reinv.</v>
      </c>
      <c r="V16" s="175">
        <f t="shared" si="14"/>
        <v>1283.7322668521117</v>
      </c>
      <c r="W16" s="110">
        <f t="shared" si="22"/>
        <v>-11283.732266852112</v>
      </c>
      <c r="X16" s="111">
        <f t="shared" si="23"/>
        <v>-157492.91744827974</v>
      </c>
      <c r="Y16" s="126"/>
      <c r="AV16" s="163">
        <f t="shared" si="0"/>
        <v>0.04</v>
      </c>
      <c r="AW16" s="164">
        <f t="shared" si="15"/>
        <v>0.96153846153846145</v>
      </c>
      <c r="AX16" s="105">
        <f t="shared" si="1"/>
        <v>0.06</v>
      </c>
      <c r="AY16" s="106">
        <f>I16/SUM(D$6:D16)</f>
        <v>0.12887966480586166</v>
      </c>
      <c r="AZ16" s="108">
        <f t="shared" si="24"/>
        <v>1</v>
      </c>
      <c r="BA16" s="171">
        <f t="shared" si="2"/>
        <v>2899.7924581318871</v>
      </c>
      <c r="BB16" s="171"/>
      <c r="BC16" s="171"/>
      <c r="BD16" s="171"/>
      <c r="BE16" s="171"/>
      <c r="BG16" s="153">
        <f t="shared" si="3"/>
        <v>7.0000000000000007E-2</v>
      </c>
      <c r="BH16" s="164">
        <f t="shared" si="16"/>
        <v>0.93457943925233644</v>
      </c>
      <c r="BI16" s="155">
        <f t="shared" si="4"/>
        <v>7.0000000000000007E-2</v>
      </c>
      <c r="BJ16" s="156">
        <f>T16/SUM(O$6:O16)</f>
        <v>5.7054767415649417E-2</v>
      </c>
      <c r="BK16" s="158">
        <f t="shared" si="5"/>
        <v>1</v>
      </c>
      <c r="BL16" s="171">
        <f t="shared" si="6"/>
        <v>0</v>
      </c>
    </row>
    <row r="17" spans="1:64" s="96" customFormat="1" ht="12" customHeight="1" x14ac:dyDescent="0.2">
      <c r="A17" s="101">
        <f t="shared" si="17"/>
        <v>43</v>
      </c>
      <c r="B17" s="102">
        <v>11</v>
      </c>
      <c r="C17" s="123"/>
      <c r="D17" s="216">
        <v>5000</v>
      </c>
      <c r="E17" s="104">
        <f t="shared" si="7"/>
        <v>335765.9663612771</v>
      </c>
      <c r="F17" s="117"/>
      <c r="G17" s="117"/>
      <c r="H17" s="173">
        <f t="shared" si="8"/>
        <v>6.165492729543675E-2</v>
      </c>
      <c r="I17" s="107">
        <f t="shared" si="9"/>
        <v>21946.20860457058</v>
      </c>
      <c r="J17" s="109" t="str">
        <f t="shared" si="18"/>
        <v>Reinv.</v>
      </c>
      <c r="K17" s="175">
        <f t="shared" si="10"/>
        <v>3291.9312906855871</v>
      </c>
      <c r="L17" s="110">
        <f t="shared" si="19"/>
        <v>-8291.9312906855866</v>
      </c>
      <c r="M17" s="111">
        <f t="shared" si="20"/>
        <v>-176315.9062487011</v>
      </c>
      <c r="N17" s="126"/>
      <c r="O17" s="150">
        <v>10000</v>
      </c>
      <c r="P17" s="104">
        <f t="shared" si="11"/>
        <v>323241.33755442285</v>
      </c>
      <c r="Q17" s="117"/>
      <c r="R17" s="117"/>
      <c r="S17" s="173">
        <f t="shared" si="12"/>
        <v>3.0000000000000013E-2</v>
      </c>
      <c r="T17" s="107">
        <f t="shared" si="13"/>
        <v>9697.240126632687</v>
      </c>
      <c r="U17" s="109" t="str">
        <f t="shared" si="21"/>
        <v>Reinv.</v>
      </c>
      <c r="V17" s="175">
        <f t="shared" si="14"/>
        <v>1454.586018994903</v>
      </c>
      <c r="W17" s="110">
        <f t="shared" si="22"/>
        <v>-11454.586018994903</v>
      </c>
      <c r="X17" s="111">
        <f t="shared" si="23"/>
        <v>-168947.50346727466</v>
      </c>
      <c r="Y17" s="126"/>
      <c r="AV17" s="163">
        <f t="shared" si="0"/>
        <v>0.04</v>
      </c>
      <c r="AW17" s="164">
        <f t="shared" si="15"/>
        <v>0.96153846153846156</v>
      </c>
      <c r="AX17" s="105">
        <f t="shared" si="1"/>
        <v>0.06</v>
      </c>
      <c r="AY17" s="106">
        <f>I17/SUM(D$6:D17)</f>
        <v>0.14158844261013279</v>
      </c>
      <c r="AZ17" s="108">
        <f t="shared" si="24"/>
        <v>1</v>
      </c>
      <c r="BA17" s="171">
        <f t="shared" si="2"/>
        <v>3291.9312906855871</v>
      </c>
      <c r="BB17" s="171"/>
      <c r="BC17" s="171"/>
      <c r="BD17" s="171"/>
      <c r="BE17" s="171"/>
      <c r="BG17" s="153">
        <f t="shared" si="3"/>
        <v>7.0000000000000007E-2</v>
      </c>
      <c r="BH17" s="164">
        <f t="shared" si="16"/>
        <v>0.93457943925233644</v>
      </c>
      <c r="BI17" s="155">
        <f t="shared" si="4"/>
        <v>7.0000000000000007E-2</v>
      </c>
      <c r="BJ17" s="156">
        <f>T17/SUM(O$6:O17)</f>
        <v>6.0607750791454293E-2</v>
      </c>
      <c r="BK17" s="158">
        <f t="shared" si="5"/>
        <v>1</v>
      </c>
      <c r="BL17" s="171">
        <f t="shared" si="6"/>
        <v>0</v>
      </c>
    </row>
    <row r="18" spans="1:64" s="96" customFormat="1" ht="12" customHeight="1" x14ac:dyDescent="0.2">
      <c r="A18" s="101">
        <f t="shared" si="17"/>
        <v>44</v>
      </c>
      <c r="B18" s="102">
        <v>12</v>
      </c>
      <c r="C18" s="123"/>
      <c r="D18" s="216">
        <v>5000</v>
      </c>
      <c r="E18" s="104">
        <f t="shared" si="7"/>
        <v>372133.41012523294</v>
      </c>
      <c r="F18" s="117"/>
      <c r="G18" s="117"/>
      <c r="H18" s="173">
        <f t="shared" si="8"/>
        <v>6.2840598974195153E-2</v>
      </c>
      <c r="I18" s="107">
        <f t="shared" si="9"/>
        <v>24903.254206027184</v>
      </c>
      <c r="J18" s="109" t="str">
        <f t="shared" si="18"/>
        <v>Reinv.</v>
      </c>
      <c r="K18" s="175">
        <f t="shared" si="10"/>
        <v>3735.4881309040775</v>
      </c>
      <c r="L18" s="110">
        <f t="shared" si="19"/>
        <v>-8735.4881309040775</v>
      </c>
      <c r="M18" s="111">
        <f t="shared" si="20"/>
        <v>-185051.39437960516</v>
      </c>
      <c r="N18" s="126"/>
      <c r="O18" s="150">
        <v>10000</v>
      </c>
      <c r="P18" s="104">
        <f t="shared" si="11"/>
        <v>364931.07242307608</v>
      </c>
      <c r="Q18" s="117"/>
      <c r="R18" s="117"/>
      <c r="S18" s="173">
        <f t="shared" si="12"/>
        <v>3.0000000000000013E-2</v>
      </c>
      <c r="T18" s="107">
        <f t="shared" si="13"/>
        <v>10947.932172692284</v>
      </c>
      <c r="U18" s="109" t="str">
        <f t="shared" si="21"/>
        <v>Reinv.</v>
      </c>
      <c r="V18" s="175">
        <f t="shared" si="14"/>
        <v>1642.1898259038426</v>
      </c>
      <c r="W18" s="110">
        <f t="shared" si="22"/>
        <v>-11642.189825903843</v>
      </c>
      <c r="X18" s="111">
        <f t="shared" si="23"/>
        <v>-180589.69329317851</v>
      </c>
      <c r="Y18" s="126"/>
      <c r="AV18" s="163">
        <f t="shared" si="0"/>
        <v>0.04</v>
      </c>
      <c r="AW18" s="164">
        <f t="shared" si="15"/>
        <v>0.96153846153846156</v>
      </c>
      <c r="AX18" s="105">
        <f t="shared" si="1"/>
        <v>0.06</v>
      </c>
      <c r="AY18" s="106">
        <f>I18/SUM(D$6:D18)</f>
        <v>0.1556453387876699</v>
      </c>
      <c r="AZ18" s="108">
        <f t="shared" si="24"/>
        <v>1</v>
      </c>
      <c r="BA18" s="171">
        <f t="shared" si="2"/>
        <v>3735.4881309040775</v>
      </c>
      <c r="BB18" s="171"/>
      <c r="BC18" s="171"/>
      <c r="BD18" s="171"/>
      <c r="BE18" s="171"/>
      <c r="BG18" s="153">
        <f t="shared" si="3"/>
        <v>7.0000000000000007E-2</v>
      </c>
      <c r="BH18" s="164">
        <f t="shared" si="16"/>
        <v>0.93457943925233644</v>
      </c>
      <c r="BI18" s="155">
        <f t="shared" si="4"/>
        <v>7.0000000000000007E-2</v>
      </c>
      <c r="BJ18" s="156">
        <f>T18/SUM(O$6:O18)</f>
        <v>6.4399601015836971E-2</v>
      </c>
      <c r="BK18" s="158">
        <f t="shared" si="5"/>
        <v>1</v>
      </c>
      <c r="BL18" s="171">
        <f t="shared" si="6"/>
        <v>0</v>
      </c>
    </row>
    <row r="19" spans="1:64" s="96" customFormat="1" ht="12" customHeight="1" x14ac:dyDescent="0.2">
      <c r="A19" s="101">
        <f t="shared" si="17"/>
        <v>45</v>
      </c>
      <c r="B19" s="102">
        <v>13</v>
      </c>
      <c r="C19" s="123"/>
      <c r="D19" s="216">
        <v>5000</v>
      </c>
      <c r="E19" s="104">
        <f t="shared" si="7"/>
        <v>412372.3677563222</v>
      </c>
      <c r="F19" s="117"/>
      <c r="G19" s="117"/>
      <c r="H19" s="173">
        <f t="shared" si="8"/>
        <v>6.4049072031391222E-2</v>
      </c>
      <c r="I19" s="107">
        <f t="shared" si="9"/>
        <v>28251.377820909122</v>
      </c>
      <c r="J19" s="109" t="str">
        <f t="shared" si="18"/>
        <v>Reinv.</v>
      </c>
      <c r="K19" s="175">
        <f t="shared" si="10"/>
        <v>4237.7066731363684</v>
      </c>
      <c r="L19" s="110">
        <f t="shared" si="19"/>
        <v>-9237.7066731363684</v>
      </c>
      <c r="M19" s="111">
        <f t="shared" si="20"/>
        <v>-194289.10105274152</v>
      </c>
      <c r="N19" s="126"/>
      <c r="O19" s="150">
        <v>10000</v>
      </c>
      <c r="P19" s="104">
        <f t="shared" si="11"/>
        <v>410707.95980361878</v>
      </c>
      <c r="Q19" s="117"/>
      <c r="R19" s="117"/>
      <c r="S19" s="173">
        <f t="shared" si="12"/>
        <v>3.0000000000000016E-2</v>
      </c>
      <c r="T19" s="107">
        <f t="shared" si="13"/>
        <v>12321.238794108565</v>
      </c>
      <c r="U19" s="109" t="str">
        <f t="shared" si="21"/>
        <v>Reinv.</v>
      </c>
      <c r="V19" s="175">
        <f t="shared" si="14"/>
        <v>1848.1858191162846</v>
      </c>
      <c r="W19" s="110">
        <f t="shared" si="22"/>
        <v>-11848.185819116285</v>
      </c>
      <c r="X19" s="111">
        <f t="shared" si="23"/>
        <v>-192437.87911229479</v>
      </c>
      <c r="Y19" s="126"/>
      <c r="AV19" s="163">
        <f t="shared" si="0"/>
        <v>0.04</v>
      </c>
      <c r="AW19" s="164">
        <f t="shared" si="15"/>
        <v>0.96153846153846156</v>
      </c>
      <c r="AX19" s="105">
        <f t="shared" si="1"/>
        <v>0.06</v>
      </c>
      <c r="AY19" s="106">
        <f>I19/SUM(D$6:D19)</f>
        <v>0.17122047164187346</v>
      </c>
      <c r="AZ19" s="108">
        <f t="shared" si="24"/>
        <v>1</v>
      </c>
      <c r="BA19" s="171">
        <f t="shared" si="2"/>
        <v>4237.7066731363684</v>
      </c>
      <c r="BB19" s="171"/>
      <c r="BC19" s="171"/>
      <c r="BD19" s="171"/>
      <c r="BE19" s="171"/>
      <c r="BG19" s="153">
        <f t="shared" si="3"/>
        <v>7.0000000000000007E-2</v>
      </c>
      <c r="BH19" s="164">
        <f t="shared" si="16"/>
        <v>0.93457943925233655</v>
      </c>
      <c r="BI19" s="155">
        <f t="shared" si="4"/>
        <v>7.0000000000000007E-2</v>
      </c>
      <c r="BJ19" s="156">
        <f>T19/SUM(O$6:O19)</f>
        <v>6.845132663393648E-2</v>
      </c>
      <c r="BK19" s="158">
        <f t="shared" si="5"/>
        <v>1</v>
      </c>
      <c r="BL19" s="171">
        <f t="shared" si="6"/>
        <v>0</v>
      </c>
    </row>
    <row r="20" spans="1:64" s="96" customFormat="1" ht="12" customHeight="1" x14ac:dyDescent="0.2">
      <c r="A20" s="101">
        <f t="shared" si="17"/>
        <v>46</v>
      </c>
      <c r="B20" s="102">
        <v>14</v>
      </c>
      <c r="C20" s="123"/>
      <c r="D20" s="216">
        <v>5000</v>
      </c>
      <c r="E20" s="104">
        <f t="shared" si="7"/>
        <v>456957.330877895</v>
      </c>
      <c r="F20" s="117"/>
      <c r="G20" s="117"/>
      <c r="H20" s="173">
        <f t="shared" si="8"/>
        <v>6.5280784955071822E-2</v>
      </c>
      <c r="I20" s="107">
        <f t="shared" si="9"/>
        <v>32046.202992065235</v>
      </c>
      <c r="J20" s="109" t="str">
        <f t="shared" si="18"/>
        <v>Reinv.</v>
      </c>
      <c r="K20" s="175">
        <f t="shared" si="10"/>
        <v>4806.930448809785</v>
      </c>
      <c r="L20" s="110">
        <f t="shared" si="19"/>
        <v>-9806.9304488097841</v>
      </c>
      <c r="M20" s="111">
        <f t="shared" si="20"/>
        <v>-204096.0315015513</v>
      </c>
      <c r="N20" s="126"/>
      <c r="O20" s="150">
        <v>10000</v>
      </c>
      <c r="P20" s="104">
        <f t="shared" si="11"/>
        <v>460972.69343296421</v>
      </c>
      <c r="Q20" s="117"/>
      <c r="R20" s="117"/>
      <c r="S20" s="173">
        <f t="shared" si="12"/>
        <v>3.0000000000000016E-2</v>
      </c>
      <c r="T20" s="107">
        <f t="shared" si="13"/>
        <v>13829.180802988929</v>
      </c>
      <c r="U20" s="109" t="str">
        <f t="shared" si="21"/>
        <v>Reinv.</v>
      </c>
      <c r="V20" s="175">
        <f t="shared" si="14"/>
        <v>2074.3771204483392</v>
      </c>
      <c r="W20" s="110">
        <f t="shared" si="22"/>
        <v>-12074.377120448338</v>
      </c>
      <c r="X20" s="111">
        <f t="shared" si="23"/>
        <v>-204512.25623274312</v>
      </c>
      <c r="Y20" s="126"/>
      <c r="AV20" s="163">
        <f t="shared" si="0"/>
        <v>0.04</v>
      </c>
      <c r="AW20" s="164">
        <f t="shared" si="15"/>
        <v>0.96153846153846156</v>
      </c>
      <c r="AX20" s="105">
        <f t="shared" si="1"/>
        <v>0.06</v>
      </c>
      <c r="AY20" s="106">
        <f>I20/SUM(D$6:D20)</f>
        <v>0.18850707642391315</v>
      </c>
      <c r="AZ20" s="108">
        <f t="shared" si="24"/>
        <v>1</v>
      </c>
      <c r="BA20" s="171">
        <f t="shared" si="2"/>
        <v>4806.930448809785</v>
      </c>
      <c r="BB20" s="171"/>
      <c r="BC20" s="171"/>
      <c r="BD20" s="171"/>
      <c r="BE20" s="171"/>
      <c r="BG20" s="153">
        <f t="shared" si="3"/>
        <v>7.0000000000000007E-2</v>
      </c>
      <c r="BH20" s="164">
        <f t="shared" si="16"/>
        <v>0.93457943925233644</v>
      </c>
      <c r="BI20" s="155">
        <f t="shared" si="4"/>
        <v>7.0000000000000007E-2</v>
      </c>
      <c r="BJ20" s="156">
        <f>T20/SUM(O$6:O20)</f>
        <v>7.2785162120994368E-2</v>
      </c>
      <c r="BK20" s="158">
        <f t="shared" si="5"/>
        <v>1</v>
      </c>
      <c r="BL20" s="171">
        <f t="shared" si="6"/>
        <v>0</v>
      </c>
    </row>
    <row r="21" spans="1:64" s="96" customFormat="1" ht="12" customHeight="1" x14ac:dyDescent="0.2">
      <c r="A21" s="101">
        <f t="shared" si="17"/>
        <v>47</v>
      </c>
      <c r="B21" s="102">
        <v>15</v>
      </c>
      <c r="C21" s="123"/>
      <c r="D21" s="216">
        <v>5000</v>
      </c>
      <c r="E21" s="104">
        <f t="shared" si="7"/>
        <v>506427.23232767952</v>
      </c>
      <c r="F21" s="117"/>
      <c r="G21" s="117"/>
      <c r="H21" s="173">
        <f t="shared" si="8"/>
        <v>6.6536184665746276E-2</v>
      </c>
      <c r="I21" s="107">
        <f t="shared" si="9"/>
        <v>36351.879248875615</v>
      </c>
      <c r="J21" s="109" t="str">
        <f t="shared" si="18"/>
        <v>Reinv.</v>
      </c>
      <c r="K21" s="175">
        <f t="shared" si="10"/>
        <v>5452.7818873313417</v>
      </c>
      <c r="L21" s="110">
        <f t="shared" si="19"/>
        <v>-10452.781887331341</v>
      </c>
      <c r="M21" s="111">
        <f t="shared" si="20"/>
        <v>-214548.81338888264</v>
      </c>
      <c r="N21" s="126"/>
      <c r="O21" s="150">
        <v>10000</v>
      </c>
      <c r="P21" s="104">
        <f t="shared" si="11"/>
        <v>516165.25001344824</v>
      </c>
      <c r="Q21" s="117"/>
      <c r="R21" s="117"/>
      <c r="S21" s="173">
        <f t="shared" si="12"/>
        <v>3.0000000000000016E-2</v>
      </c>
      <c r="T21" s="107">
        <f t="shared" si="13"/>
        <v>15484.957500403452</v>
      </c>
      <c r="U21" s="109" t="str">
        <f t="shared" si="21"/>
        <v>Reinv.</v>
      </c>
      <c r="V21" s="175">
        <f t="shared" si="14"/>
        <v>2322.7436250605178</v>
      </c>
      <c r="W21" s="110">
        <f t="shared" si="22"/>
        <v>-12322.743625060517</v>
      </c>
      <c r="X21" s="111">
        <f t="shared" si="23"/>
        <v>-216834.99985780363</v>
      </c>
      <c r="Y21" s="126"/>
      <c r="AV21" s="163">
        <f t="shared" si="0"/>
        <v>0.04</v>
      </c>
      <c r="AW21" s="164">
        <f t="shared" si="15"/>
        <v>0.96153846153846145</v>
      </c>
      <c r="AX21" s="105">
        <f t="shared" si="1"/>
        <v>0.06</v>
      </c>
      <c r="AY21" s="106">
        <f>I21/SUM(D$6:D21)</f>
        <v>0.20772502427928924</v>
      </c>
      <c r="AZ21" s="108">
        <f t="shared" si="24"/>
        <v>1</v>
      </c>
      <c r="BA21" s="171">
        <f t="shared" si="2"/>
        <v>5452.7818873313417</v>
      </c>
      <c r="BB21" s="171"/>
      <c r="BC21" s="171"/>
      <c r="BD21" s="171"/>
      <c r="BE21" s="171"/>
      <c r="BG21" s="153">
        <f t="shared" si="3"/>
        <v>7.0000000000000007E-2</v>
      </c>
      <c r="BH21" s="164">
        <f t="shared" si="16"/>
        <v>0.93457943925233644</v>
      </c>
      <c r="BI21" s="155">
        <f t="shared" si="4"/>
        <v>7.0000000000000007E-2</v>
      </c>
      <c r="BJ21" s="156">
        <f>T21/SUM(O$6:O21)</f>
        <v>7.7424787502017256E-2</v>
      </c>
      <c r="BK21" s="158">
        <f t="shared" si="5"/>
        <v>1</v>
      </c>
      <c r="BL21" s="171">
        <f t="shared" si="6"/>
        <v>0</v>
      </c>
    </row>
    <row r="22" spans="1:64" s="96" customFormat="1" ht="12" customHeight="1" x14ac:dyDescent="0.2">
      <c r="A22" s="101">
        <f t="shared" si="17"/>
        <v>48</v>
      </c>
      <c r="B22" s="102">
        <v>16</v>
      </c>
      <c r="C22" s="123"/>
      <c r="D22" s="216">
        <v>5000</v>
      </c>
      <c r="E22" s="104">
        <f t="shared" si="7"/>
        <v>561394.99216073309</v>
      </c>
      <c r="F22" s="117"/>
      <c r="G22" s="117"/>
      <c r="H22" s="173">
        <f t="shared" si="8"/>
        <v>6.7815726678549099E-2</v>
      </c>
      <c r="I22" s="107">
        <f t="shared" si="9"/>
        <v>41242.483240463756</v>
      </c>
      <c r="J22" s="109" t="str">
        <f t="shared" si="18"/>
        <v>Reinv.</v>
      </c>
      <c r="K22" s="175">
        <f t="shared" si="10"/>
        <v>6186.3724860695629</v>
      </c>
      <c r="L22" s="110">
        <f t="shared" si="19"/>
        <v>-11186.372486069562</v>
      </c>
      <c r="M22" s="111">
        <f t="shared" si="20"/>
        <v>-225735.18587495221</v>
      </c>
      <c r="N22" s="126"/>
      <c r="O22" s="150">
        <v>10000</v>
      </c>
      <c r="P22" s="104">
        <f t="shared" si="11"/>
        <v>576768.74041196296</v>
      </c>
      <c r="Q22" s="117"/>
      <c r="R22" s="117"/>
      <c r="S22" s="173">
        <f t="shared" si="12"/>
        <v>3.0000000000000016E-2</v>
      </c>
      <c r="T22" s="107">
        <f t="shared" si="13"/>
        <v>17303.062212358895</v>
      </c>
      <c r="U22" s="109" t="str">
        <f t="shared" si="21"/>
        <v>Reinv.</v>
      </c>
      <c r="V22" s="175">
        <f t="shared" si="14"/>
        <v>2595.4593318538341</v>
      </c>
      <c r="W22" s="110">
        <f t="shared" si="22"/>
        <v>-12595.459331853834</v>
      </c>
      <c r="X22" s="111">
        <f t="shared" si="23"/>
        <v>-229430.45918965747</v>
      </c>
      <c r="Y22" s="126"/>
      <c r="AV22" s="163">
        <f t="shared" si="0"/>
        <v>0.04</v>
      </c>
      <c r="AW22" s="164">
        <f t="shared" si="15"/>
        <v>0.96153846153846156</v>
      </c>
      <c r="AX22" s="105">
        <f t="shared" si="1"/>
        <v>0.06</v>
      </c>
      <c r="AY22" s="106">
        <f>I22/SUM(D$6:D22)</f>
        <v>0.22912490689146531</v>
      </c>
      <c r="AZ22" s="108">
        <f t="shared" si="24"/>
        <v>1</v>
      </c>
      <c r="BA22" s="171">
        <f t="shared" si="2"/>
        <v>6186.3724860695629</v>
      </c>
      <c r="BB22" s="171"/>
      <c r="BC22" s="171"/>
      <c r="BD22" s="171"/>
      <c r="BE22" s="171"/>
      <c r="BG22" s="153">
        <f t="shared" si="3"/>
        <v>7.0000000000000007E-2</v>
      </c>
      <c r="BH22" s="164">
        <f t="shared" si="16"/>
        <v>0.93457943925233644</v>
      </c>
      <c r="BI22" s="155">
        <f t="shared" si="4"/>
        <v>7.0000000000000007E-2</v>
      </c>
      <c r="BJ22" s="156">
        <f>T22/SUM(O$6:O22)</f>
        <v>8.239553434456616E-2</v>
      </c>
      <c r="BK22" s="158">
        <f t="shared" si="5"/>
        <v>1</v>
      </c>
      <c r="BL22" s="171">
        <f t="shared" si="6"/>
        <v>0</v>
      </c>
    </row>
    <row r="23" spans="1:64" s="96" customFormat="1" ht="12" customHeight="1" x14ac:dyDescent="0.2">
      <c r="A23" s="101">
        <f t="shared" si="17"/>
        <v>49</v>
      </c>
      <c r="B23" s="102">
        <v>17</v>
      </c>
      <c r="C23" s="123"/>
      <c r="D23" s="216">
        <v>5000</v>
      </c>
      <c r="E23" s="104">
        <f t="shared" si="7"/>
        <v>622558.59064946452</v>
      </c>
      <c r="F23" s="117"/>
      <c r="G23" s="117"/>
      <c r="H23" s="173">
        <f t="shared" si="8"/>
        <v>6.9119875268521203E-2</v>
      </c>
      <c r="I23" s="107">
        <f t="shared" si="9"/>
        <v>46803.665550988931</v>
      </c>
      <c r="J23" s="109" t="str">
        <f t="shared" si="18"/>
        <v>Reinv.</v>
      </c>
      <c r="K23" s="175">
        <f t="shared" si="10"/>
        <v>7020.5498326483394</v>
      </c>
      <c r="L23" s="110">
        <f t="shared" si="19"/>
        <v>-12020.549832648339</v>
      </c>
      <c r="M23" s="111">
        <f t="shared" si="20"/>
        <v>-237755.73570760054</v>
      </c>
      <c r="N23" s="126"/>
      <c r="O23" s="150">
        <v>10000</v>
      </c>
      <c r="P23" s="104">
        <f t="shared" si="11"/>
        <v>643313.63842057507</v>
      </c>
      <c r="Q23" s="117"/>
      <c r="R23" s="117"/>
      <c r="S23" s="173">
        <f t="shared" si="12"/>
        <v>3.0000000000000016E-2</v>
      </c>
      <c r="T23" s="107">
        <f t="shared" si="13"/>
        <v>19299.409152617256</v>
      </c>
      <c r="U23" s="109" t="str">
        <f t="shared" si="21"/>
        <v>Reinv.</v>
      </c>
      <c r="V23" s="175">
        <f t="shared" si="14"/>
        <v>2894.9113728925881</v>
      </c>
      <c r="W23" s="110">
        <f t="shared" si="22"/>
        <v>-12894.911372892588</v>
      </c>
      <c r="X23" s="111">
        <f t="shared" si="23"/>
        <v>-242325.37056255006</v>
      </c>
      <c r="Y23" s="126"/>
      <c r="AV23" s="163">
        <f t="shared" si="0"/>
        <v>0.04</v>
      </c>
      <c r="AW23" s="164">
        <f t="shared" si="15"/>
        <v>0.96153846153846156</v>
      </c>
      <c r="AX23" s="105">
        <f t="shared" si="1"/>
        <v>0.06</v>
      </c>
      <c r="AY23" s="106">
        <f>I23/SUM(D$6:D23)</f>
        <v>0.25299278676210235</v>
      </c>
      <c r="AZ23" s="108">
        <f t="shared" si="24"/>
        <v>1</v>
      </c>
      <c r="BA23" s="171">
        <f t="shared" si="2"/>
        <v>7020.5498326483394</v>
      </c>
      <c r="BB23" s="171"/>
      <c r="BC23" s="171"/>
      <c r="BD23" s="171"/>
      <c r="BE23" s="171"/>
      <c r="BG23" s="153">
        <f t="shared" si="3"/>
        <v>7.0000000000000007E-2</v>
      </c>
      <c r="BH23" s="164">
        <f t="shared" si="16"/>
        <v>0.93457943925233644</v>
      </c>
      <c r="BI23" s="155">
        <f t="shared" si="4"/>
        <v>7.0000000000000007E-2</v>
      </c>
      <c r="BJ23" s="156">
        <f>T23/SUM(O$6:O23)</f>
        <v>8.7724587057351158E-2</v>
      </c>
      <c r="BK23" s="158">
        <f t="shared" si="5"/>
        <v>1</v>
      </c>
      <c r="BL23" s="171">
        <f t="shared" si="6"/>
        <v>0</v>
      </c>
    </row>
    <row r="24" spans="1:64" s="96" customFormat="1" ht="12" customHeight="1" x14ac:dyDescent="0.2">
      <c r="A24" s="101">
        <f t="shared" si="17"/>
        <v>50</v>
      </c>
      <c r="B24" s="102">
        <v>18</v>
      </c>
      <c r="C24" s="123"/>
      <c r="D24" s="216">
        <v>5000</v>
      </c>
      <c r="E24" s="104">
        <f t="shared" si="7"/>
        <v>690713.93015846284</v>
      </c>
      <c r="F24" s="117"/>
      <c r="G24" s="117"/>
      <c r="H24" s="173">
        <f t="shared" si="8"/>
        <v>7.0449103639069699E-2</v>
      </c>
      <c r="I24" s="107">
        <f t="shared" si="9"/>
        <v>53134.588968676282</v>
      </c>
      <c r="J24" s="109" t="str">
        <f t="shared" si="18"/>
        <v>Reinv.</v>
      </c>
      <c r="K24" s="175">
        <f t="shared" si="10"/>
        <v>7970.1883453014416</v>
      </c>
      <c r="L24" s="110">
        <f t="shared" si="19"/>
        <v>-12970.188345301442</v>
      </c>
      <c r="M24" s="111">
        <f t="shared" si="20"/>
        <v>-250725.92405290197</v>
      </c>
      <c r="N24" s="126"/>
      <c r="O24" s="150">
        <v>10000</v>
      </c>
      <c r="P24" s="104">
        <f t="shared" si="11"/>
        <v>716382.42409376986</v>
      </c>
      <c r="Q24" s="117"/>
      <c r="R24" s="117"/>
      <c r="S24" s="173">
        <f t="shared" si="12"/>
        <v>3.0000000000000013E-2</v>
      </c>
      <c r="T24" s="107">
        <f t="shared" si="13"/>
        <v>21491.472722813098</v>
      </c>
      <c r="U24" s="109" t="str">
        <f t="shared" si="21"/>
        <v>Reinv.</v>
      </c>
      <c r="V24" s="175">
        <f t="shared" si="14"/>
        <v>3223.7209084219644</v>
      </c>
      <c r="W24" s="110">
        <f t="shared" si="22"/>
        <v>-13223.720908421965</v>
      </c>
      <c r="X24" s="111">
        <f t="shared" si="23"/>
        <v>-255549.09147097202</v>
      </c>
      <c r="Y24" s="126"/>
      <c r="AV24" s="163">
        <f t="shared" si="0"/>
        <v>0.04</v>
      </c>
      <c r="AW24" s="164">
        <f t="shared" si="15"/>
        <v>0.96153846153846156</v>
      </c>
      <c r="AX24" s="105">
        <f t="shared" si="1"/>
        <v>0.06</v>
      </c>
      <c r="AY24" s="106">
        <f>I24/SUM(D$6:D24)</f>
        <v>0.27965573141408567</v>
      </c>
      <c r="AZ24" s="108">
        <f t="shared" si="24"/>
        <v>1</v>
      </c>
      <c r="BA24" s="171">
        <f t="shared" si="2"/>
        <v>7970.1883453014416</v>
      </c>
      <c r="BB24" s="171"/>
      <c r="BC24" s="171"/>
      <c r="BD24" s="171"/>
      <c r="BE24" s="171"/>
      <c r="BG24" s="153">
        <f t="shared" si="3"/>
        <v>7.0000000000000007E-2</v>
      </c>
      <c r="BH24" s="164">
        <f t="shared" si="16"/>
        <v>0.93457943925233633</v>
      </c>
      <c r="BI24" s="155">
        <f t="shared" si="4"/>
        <v>7.0000000000000007E-2</v>
      </c>
      <c r="BJ24" s="156">
        <f>T24/SUM(O$6:O24)</f>
        <v>9.3441185751361289E-2</v>
      </c>
      <c r="BK24" s="158">
        <f t="shared" si="5"/>
        <v>1</v>
      </c>
      <c r="BL24" s="171">
        <f t="shared" si="6"/>
        <v>0</v>
      </c>
    </row>
    <row r="25" spans="1:64" s="96" customFormat="1" ht="12" customHeight="1" x14ac:dyDescent="0.2">
      <c r="A25" s="101">
        <f t="shared" si="17"/>
        <v>51</v>
      </c>
      <c r="B25" s="102">
        <v>19</v>
      </c>
      <c r="C25" s="123"/>
      <c r="D25" s="216">
        <v>5000</v>
      </c>
      <c r="E25" s="104">
        <f t="shared" si="7"/>
        <v>766769.79565650795</v>
      </c>
      <c r="F25" s="117"/>
      <c r="G25" s="117"/>
      <c r="H25" s="173">
        <f t="shared" si="8"/>
        <v>7.1803894093667192E-2</v>
      </c>
      <c r="I25" s="107">
        <f t="shared" si="9"/>
        <v>60350.213007089595</v>
      </c>
      <c r="J25" s="109" t="str">
        <f t="shared" si="18"/>
        <v>Reinv.</v>
      </c>
      <c r="K25" s="175">
        <f t="shared" si="10"/>
        <v>9052.5319510634381</v>
      </c>
      <c r="L25" s="110">
        <f t="shared" si="19"/>
        <v>-14052.531951063438</v>
      </c>
      <c r="M25" s="111">
        <f t="shared" si="20"/>
        <v>-264778.4560039654</v>
      </c>
      <c r="N25" s="126"/>
      <c r="O25" s="150">
        <v>10000</v>
      </c>
      <c r="P25" s="104">
        <f t="shared" si="11"/>
        <v>796614.68230632728</v>
      </c>
      <c r="Q25" s="117"/>
      <c r="R25" s="117"/>
      <c r="S25" s="173">
        <f t="shared" si="12"/>
        <v>3.0000000000000013E-2</v>
      </c>
      <c r="T25" s="107">
        <f t="shared" si="13"/>
        <v>23898.44046918982</v>
      </c>
      <c r="U25" s="109" t="str">
        <f t="shared" si="21"/>
        <v>Reinv.</v>
      </c>
      <c r="V25" s="175">
        <f t="shared" si="14"/>
        <v>3584.7660703784727</v>
      </c>
      <c r="W25" s="110">
        <f t="shared" si="22"/>
        <v>-13584.766070378473</v>
      </c>
      <c r="X25" s="111">
        <f t="shared" si="23"/>
        <v>-269133.85754135047</v>
      </c>
      <c r="Y25" s="126"/>
      <c r="AV25" s="163">
        <f t="shared" si="0"/>
        <v>0.04</v>
      </c>
      <c r="AW25" s="164">
        <f t="shared" si="15"/>
        <v>0.96153846153846156</v>
      </c>
      <c r="AX25" s="105">
        <f t="shared" si="1"/>
        <v>0.06</v>
      </c>
      <c r="AY25" s="106">
        <f>I25/SUM(D$6:D25)</f>
        <v>0.30948827183122868</v>
      </c>
      <c r="AZ25" s="108">
        <f t="shared" si="24"/>
        <v>1</v>
      </c>
      <c r="BA25" s="171">
        <f t="shared" si="2"/>
        <v>9052.5319510634381</v>
      </c>
      <c r="BB25" s="171"/>
      <c r="BC25" s="171"/>
      <c r="BD25" s="171"/>
      <c r="BE25" s="171"/>
      <c r="BG25" s="153">
        <f t="shared" si="3"/>
        <v>7.0000000000000007E-2</v>
      </c>
      <c r="BH25" s="164">
        <f t="shared" si="16"/>
        <v>0.93457943925233644</v>
      </c>
      <c r="BI25" s="155">
        <f t="shared" si="4"/>
        <v>7.0000000000000007E-2</v>
      </c>
      <c r="BJ25" s="156">
        <f>T25/SUM(O$6:O25)</f>
        <v>9.9576835288290921E-2</v>
      </c>
      <c r="BK25" s="158">
        <f t="shared" si="5"/>
        <v>1</v>
      </c>
      <c r="BL25" s="171">
        <f t="shared" si="6"/>
        <v>0</v>
      </c>
    </row>
    <row r="26" spans="1:64" s="96" customFormat="1" ht="12" customHeight="1" x14ac:dyDescent="0.2">
      <c r="A26" s="101">
        <f t="shared" si="17"/>
        <v>52</v>
      </c>
      <c r="B26" s="102">
        <v>20</v>
      </c>
      <c r="C26" s="123"/>
      <c r="D26" s="216">
        <v>5000</v>
      </c>
      <c r="E26" s="104">
        <f t="shared" si="7"/>
        <v>851765.28080587031</v>
      </c>
      <c r="F26" s="117"/>
      <c r="G26" s="117"/>
      <c r="H26" s="173">
        <f t="shared" si="8"/>
        <v>7.3184738210853112E-2</v>
      </c>
      <c r="I26" s="107">
        <f t="shared" si="9"/>
        <v>68583.990382312579</v>
      </c>
      <c r="J26" s="109" t="str">
        <f t="shared" si="18"/>
        <v>Reinv.</v>
      </c>
      <c r="K26" s="175">
        <f t="shared" si="10"/>
        <v>10287.598557346886</v>
      </c>
      <c r="L26" s="110">
        <f t="shared" si="19"/>
        <v>-15287.598557346886</v>
      </c>
      <c r="M26" s="111">
        <f t="shared" si="20"/>
        <v>-280066.05456131231</v>
      </c>
      <c r="N26" s="126"/>
      <c r="O26" s="150">
        <v>10000</v>
      </c>
      <c r="P26" s="104">
        <f t="shared" si="11"/>
        <v>884712.70116047096</v>
      </c>
      <c r="Q26" s="117"/>
      <c r="R26" s="117"/>
      <c r="S26" s="173">
        <f t="shared" si="12"/>
        <v>3.0000000000000013E-2</v>
      </c>
      <c r="T26" s="107">
        <f t="shared" si="13"/>
        <v>26541.381034814131</v>
      </c>
      <c r="U26" s="109" t="str">
        <f t="shared" si="21"/>
        <v>Reinv.</v>
      </c>
      <c r="V26" s="175">
        <f t="shared" si="14"/>
        <v>3981.2071552221196</v>
      </c>
      <c r="W26" s="110">
        <f t="shared" si="22"/>
        <v>-13981.20715522212</v>
      </c>
      <c r="X26" s="111">
        <f t="shared" si="23"/>
        <v>-283115.0646965726</v>
      </c>
      <c r="Y26" s="126"/>
      <c r="AV26" s="163">
        <f t="shared" si="0"/>
        <v>0.04</v>
      </c>
      <c r="AW26" s="164">
        <f t="shared" si="15"/>
        <v>0.96153846153846156</v>
      </c>
      <c r="AX26" s="105">
        <f t="shared" si="1"/>
        <v>0.06</v>
      </c>
      <c r="AY26" s="106">
        <f>I26/SUM(D$6:D26)</f>
        <v>0.34291995191156288</v>
      </c>
      <c r="AZ26" s="108">
        <f t="shared" si="24"/>
        <v>1</v>
      </c>
      <c r="BA26" s="171">
        <f t="shared" si="2"/>
        <v>10287.598557346886</v>
      </c>
      <c r="BB26" s="171"/>
      <c r="BC26" s="171"/>
      <c r="BD26" s="171"/>
      <c r="BE26" s="171"/>
      <c r="BG26" s="153">
        <f t="shared" si="3"/>
        <v>7.0000000000000007E-2</v>
      </c>
      <c r="BH26" s="164">
        <f t="shared" si="16"/>
        <v>0.93457943925233644</v>
      </c>
      <c r="BI26" s="155">
        <f t="shared" si="4"/>
        <v>7.0000000000000007E-2</v>
      </c>
      <c r="BJ26" s="156">
        <f>T26/SUM(O$6:O26)</f>
        <v>0.10616552413925652</v>
      </c>
      <c r="BK26" s="158">
        <f t="shared" si="5"/>
        <v>1</v>
      </c>
      <c r="BL26" s="171">
        <f t="shared" si="6"/>
        <v>0</v>
      </c>
    </row>
    <row r="27" spans="1:64" s="96" customFormat="1" ht="12" customHeight="1" x14ac:dyDescent="0.2">
      <c r="A27" s="101">
        <f t="shared" si="17"/>
        <v>53</v>
      </c>
      <c r="B27" s="102">
        <v>21</v>
      </c>
      <c r="C27" s="123"/>
      <c r="D27" s="216">
        <v>5000</v>
      </c>
      <c r="E27" s="104">
        <f t="shared" si="7"/>
        <v>946890.11494672601</v>
      </c>
      <c r="F27" s="117"/>
      <c r="G27" s="117"/>
      <c r="H27" s="173">
        <f t="shared" si="8"/>
        <v>7.4592137022600286E-2</v>
      </c>
      <c r="I27" s="107">
        <f t="shared" si="9"/>
        <v>77991.054344358738</v>
      </c>
      <c r="J27" s="109" t="str">
        <f t="shared" si="18"/>
        <v>Reinv.</v>
      </c>
      <c r="K27" s="175">
        <f t="shared" si="10"/>
        <v>11698.65815165381</v>
      </c>
      <c r="L27" s="110">
        <f t="shared" si="19"/>
        <v>-16698.65815165381</v>
      </c>
      <c r="M27" s="111">
        <f t="shared" si="20"/>
        <v>-296764.71271296614</v>
      </c>
      <c r="N27" s="126"/>
      <c r="O27" s="150">
        <v>10000</v>
      </c>
      <c r="P27" s="104">
        <f t="shared" si="11"/>
        <v>981447.6192462031</v>
      </c>
      <c r="Q27" s="117"/>
      <c r="R27" s="117"/>
      <c r="S27" s="173">
        <f t="shared" si="12"/>
        <v>3.0000000000000013E-2</v>
      </c>
      <c r="T27" s="107">
        <f t="shared" si="13"/>
        <v>29443.428577386097</v>
      </c>
      <c r="U27" s="109" t="str">
        <f t="shared" si="21"/>
        <v>Reinv.</v>
      </c>
      <c r="V27" s="175">
        <f t="shared" si="14"/>
        <v>4416.5142866079141</v>
      </c>
      <c r="W27" s="110">
        <f t="shared" si="22"/>
        <v>-14416.514286607915</v>
      </c>
      <c r="X27" s="111">
        <f t="shared" si="23"/>
        <v>-297531.57898318052</v>
      </c>
      <c r="Y27" s="126"/>
      <c r="AV27" s="163">
        <f t="shared" si="0"/>
        <v>0.04</v>
      </c>
      <c r="AW27" s="164">
        <f t="shared" si="15"/>
        <v>0.96153846153846145</v>
      </c>
      <c r="AX27" s="105">
        <f t="shared" si="1"/>
        <v>0.06</v>
      </c>
      <c r="AY27" s="106">
        <f>I27/SUM(D$6:D27)</f>
        <v>0.38044416753345728</v>
      </c>
      <c r="AZ27" s="108">
        <f t="shared" si="24"/>
        <v>1</v>
      </c>
      <c r="BA27" s="171">
        <f t="shared" si="2"/>
        <v>11698.65815165381</v>
      </c>
      <c r="BB27" s="171"/>
      <c r="BC27" s="171"/>
      <c r="BD27" s="171"/>
      <c r="BE27" s="171"/>
      <c r="BG27" s="153">
        <f t="shared" si="3"/>
        <v>7.0000000000000007E-2</v>
      </c>
      <c r="BH27" s="164">
        <f t="shared" si="16"/>
        <v>0.93457943925233644</v>
      </c>
      <c r="BI27" s="155">
        <f t="shared" si="4"/>
        <v>7.0000000000000007E-2</v>
      </c>
      <c r="BJ27" s="156">
        <f>T27/SUM(O$6:O27)</f>
        <v>0.1132439560668696</v>
      </c>
      <c r="BK27" s="158">
        <f t="shared" si="5"/>
        <v>1</v>
      </c>
      <c r="BL27" s="171">
        <f t="shared" si="6"/>
        <v>0</v>
      </c>
    </row>
    <row r="28" spans="1:64" s="96" customFormat="1" ht="12" customHeight="1" x14ac:dyDescent="0.2">
      <c r="A28" s="101">
        <f t="shared" si="17"/>
        <v>54</v>
      </c>
      <c r="B28" s="102">
        <v>22</v>
      </c>
      <c r="C28" s="123"/>
      <c r="D28" s="216">
        <v>5000</v>
      </c>
      <c r="E28" s="104">
        <f t="shared" si="7"/>
        <v>1053508.4081914267</v>
      </c>
      <c r="F28" s="117"/>
      <c r="G28" s="117"/>
      <c r="H28" s="173">
        <f t="shared" si="8"/>
        <v>7.602660119611182E-2</v>
      </c>
      <c r="I28" s="107">
        <f t="shared" si="9"/>
        <v>88751.9917509074</v>
      </c>
      <c r="J28" s="109" t="str">
        <f t="shared" si="18"/>
        <v>Reinv.</v>
      </c>
      <c r="K28" s="175">
        <f t="shared" si="10"/>
        <v>13312.79876263611</v>
      </c>
      <c r="L28" s="110">
        <f t="shared" si="19"/>
        <v>-18312.79876263611</v>
      </c>
      <c r="M28" s="111">
        <f t="shared" si="20"/>
        <v>-315077.51147560222</v>
      </c>
      <c r="N28" s="126"/>
      <c r="O28" s="150">
        <v>10000</v>
      </c>
      <c r="P28" s="104">
        <f t="shared" si="11"/>
        <v>1087666.1755629571</v>
      </c>
      <c r="Q28" s="117"/>
      <c r="R28" s="117"/>
      <c r="S28" s="173">
        <f t="shared" si="12"/>
        <v>3.0000000000000013E-2</v>
      </c>
      <c r="T28" s="107">
        <f t="shared" si="13"/>
        <v>32629.985266888714</v>
      </c>
      <c r="U28" s="109" t="str">
        <f t="shared" si="21"/>
        <v>Reinv.</v>
      </c>
      <c r="V28" s="175">
        <f t="shared" si="14"/>
        <v>4894.497790033307</v>
      </c>
      <c r="W28" s="110">
        <f t="shared" si="22"/>
        <v>-14894.497790033307</v>
      </c>
      <c r="X28" s="111">
        <f t="shared" si="23"/>
        <v>-312426.0767732138</v>
      </c>
      <c r="Y28" s="126"/>
      <c r="AV28" s="163">
        <f t="shared" si="0"/>
        <v>0.04</v>
      </c>
      <c r="AW28" s="164">
        <f t="shared" si="15"/>
        <v>0.96153846153846145</v>
      </c>
      <c r="AX28" s="105">
        <f t="shared" si="1"/>
        <v>0.06</v>
      </c>
      <c r="AY28" s="106">
        <f>I28/SUM(D$6:D28)</f>
        <v>0.4226285321471781</v>
      </c>
      <c r="AZ28" s="108">
        <f t="shared" si="24"/>
        <v>1</v>
      </c>
      <c r="BA28" s="171">
        <f t="shared" si="2"/>
        <v>13312.79876263611</v>
      </c>
      <c r="BB28" s="171"/>
      <c r="BC28" s="171"/>
      <c r="BD28" s="171"/>
      <c r="BE28" s="171"/>
      <c r="BG28" s="153">
        <f t="shared" si="3"/>
        <v>7.0000000000000007E-2</v>
      </c>
      <c r="BH28" s="164">
        <f t="shared" si="16"/>
        <v>0.93457943925233633</v>
      </c>
      <c r="BI28" s="155">
        <f t="shared" si="4"/>
        <v>7.0000000000000007E-2</v>
      </c>
      <c r="BJ28" s="156">
        <f>T28/SUM(O$6:O28)</f>
        <v>0.12085179728477302</v>
      </c>
      <c r="BK28" s="158">
        <f t="shared" si="5"/>
        <v>1</v>
      </c>
      <c r="BL28" s="171">
        <f t="shared" si="6"/>
        <v>0</v>
      </c>
    </row>
    <row r="29" spans="1:64" s="96" customFormat="1" ht="12" customHeight="1" x14ac:dyDescent="0.2">
      <c r="A29" s="101">
        <f t="shared" si="17"/>
        <v>55</v>
      </c>
      <c r="B29" s="102">
        <v>23</v>
      </c>
      <c r="C29" s="123"/>
      <c r="D29" s="216">
        <v>5000</v>
      </c>
      <c r="E29" s="104">
        <f t="shared" si="7"/>
        <v>1173186.4300847291</v>
      </c>
      <c r="F29" s="117"/>
      <c r="G29" s="117"/>
      <c r="H29" s="173">
        <f t="shared" si="8"/>
        <v>7.7488651219113969E-2</v>
      </c>
      <c r="I29" s="107">
        <f t="shared" si="9"/>
        <v>101077.31617916102</v>
      </c>
      <c r="J29" s="109" t="str">
        <f t="shared" si="18"/>
        <v>Reinv.</v>
      </c>
      <c r="K29" s="175">
        <f t="shared" si="10"/>
        <v>15161.597426874152</v>
      </c>
      <c r="L29" s="110">
        <f t="shared" si="19"/>
        <v>-20161.597426874152</v>
      </c>
      <c r="M29" s="111">
        <f t="shared" si="20"/>
        <v>-335239.10890247638</v>
      </c>
      <c r="N29" s="126"/>
      <c r="O29" s="150">
        <v>10000</v>
      </c>
      <c r="P29" s="104">
        <f t="shared" si="11"/>
        <v>1204298.1211859051</v>
      </c>
      <c r="Q29" s="117"/>
      <c r="R29" s="117"/>
      <c r="S29" s="173">
        <f t="shared" si="12"/>
        <v>3.0000000000000013E-2</v>
      </c>
      <c r="T29" s="107">
        <f t="shared" si="13"/>
        <v>36128.943635577161</v>
      </c>
      <c r="U29" s="109" t="str">
        <f t="shared" si="21"/>
        <v>Reinv.</v>
      </c>
      <c r="V29" s="175">
        <f t="shared" si="14"/>
        <v>5419.3415453365742</v>
      </c>
      <c r="W29" s="110">
        <f t="shared" si="22"/>
        <v>-15419.341545336574</v>
      </c>
      <c r="X29" s="111">
        <f t="shared" si="23"/>
        <v>-327845.41831855039</v>
      </c>
      <c r="Y29" s="126"/>
      <c r="AV29" s="163">
        <f t="shared" si="0"/>
        <v>0.04</v>
      </c>
      <c r="AW29" s="164">
        <f t="shared" si="15"/>
        <v>0.96153846153846145</v>
      </c>
      <c r="AX29" s="105">
        <f t="shared" si="1"/>
        <v>0.06</v>
      </c>
      <c r="AY29" s="106">
        <f>I29/SUM(D$6:D29)</f>
        <v>0.47012705199609778</v>
      </c>
      <c r="AZ29" s="108">
        <f t="shared" si="24"/>
        <v>1</v>
      </c>
      <c r="BA29" s="171">
        <f t="shared" si="2"/>
        <v>15161.597426874152</v>
      </c>
      <c r="BB29" s="171"/>
      <c r="BC29" s="171"/>
      <c r="BD29" s="171"/>
      <c r="BE29" s="171"/>
      <c r="BG29" s="153">
        <f t="shared" si="3"/>
        <v>7.0000000000000007E-2</v>
      </c>
      <c r="BH29" s="164">
        <f t="shared" si="16"/>
        <v>0.93457943925233633</v>
      </c>
      <c r="BI29" s="155">
        <f t="shared" si="4"/>
        <v>7.0000000000000007E-2</v>
      </c>
      <c r="BJ29" s="156">
        <f>T29/SUM(O$6:O29)</f>
        <v>0.12903194155563272</v>
      </c>
      <c r="BK29" s="158">
        <f t="shared" si="5"/>
        <v>1</v>
      </c>
      <c r="BL29" s="171">
        <f t="shared" si="6"/>
        <v>0</v>
      </c>
    </row>
    <row r="30" spans="1:64" s="96" customFormat="1" ht="12" customHeight="1" x14ac:dyDescent="0.2">
      <c r="A30" s="101">
        <f t="shared" si="17"/>
        <v>56</v>
      </c>
      <c r="B30" s="102">
        <v>24</v>
      </c>
      <c r="C30" s="123"/>
      <c r="D30" s="216">
        <v>5000</v>
      </c>
      <c r="E30" s="104">
        <f t="shared" si="7"/>
        <v>1307725.1553191633</v>
      </c>
      <c r="F30" s="117"/>
      <c r="G30" s="117"/>
      <c r="H30" s="173">
        <f t="shared" si="8"/>
        <v>7.8978817588712322E-2</v>
      </c>
      <c r="I30" s="107">
        <f t="shared" si="9"/>
        <v>115212.7789656144</v>
      </c>
      <c r="J30" s="109" t="str">
        <f t="shared" si="18"/>
        <v>Reinv.</v>
      </c>
      <c r="K30" s="175">
        <f t="shared" si="10"/>
        <v>17281.916844842159</v>
      </c>
      <c r="L30" s="110">
        <f t="shared" si="19"/>
        <v>-22281.916844842159</v>
      </c>
      <c r="M30" s="111">
        <f t="shared" si="20"/>
        <v>-357521.02574731852</v>
      </c>
      <c r="N30" s="126"/>
      <c r="O30" s="150">
        <v>10000</v>
      </c>
      <c r="P30" s="104">
        <f t="shared" si="11"/>
        <v>1332364.3575526353</v>
      </c>
      <c r="Q30" s="117"/>
      <c r="R30" s="117"/>
      <c r="S30" s="173">
        <f t="shared" si="12"/>
        <v>3.0000000000000016E-2</v>
      </c>
      <c r="T30" s="107">
        <f t="shared" si="13"/>
        <v>39970.93072657907</v>
      </c>
      <c r="U30" s="109" t="str">
        <f t="shared" si="21"/>
        <v>Reinv.</v>
      </c>
      <c r="V30" s="175">
        <f t="shared" si="14"/>
        <v>5995.6396089868604</v>
      </c>
      <c r="W30" s="110">
        <f t="shared" si="22"/>
        <v>-15995.639608986861</v>
      </c>
      <c r="X30" s="111">
        <f t="shared" si="23"/>
        <v>-343841.05792753724</v>
      </c>
      <c r="Y30" s="126"/>
      <c r="AV30" s="163">
        <f t="shared" si="0"/>
        <v>0.04</v>
      </c>
      <c r="AW30" s="164">
        <f t="shared" si="15"/>
        <v>0.96153846153846156</v>
      </c>
      <c r="AX30" s="105">
        <f t="shared" si="1"/>
        <v>0.06</v>
      </c>
      <c r="AY30" s="106">
        <f>I30/SUM(D$6:D30)</f>
        <v>0.52369444984370184</v>
      </c>
      <c r="AZ30" s="108">
        <f t="shared" si="24"/>
        <v>1</v>
      </c>
      <c r="BA30" s="171">
        <f t="shared" si="2"/>
        <v>17281.916844842159</v>
      </c>
      <c r="BB30" s="171"/>
      <c r="BC30" s="171"/>
      <c r="BD30" s="171"/>
      <c r="BE30" s="171"/>
      <c r="BG30" s="153">
        <f t="shared" si="3"/>
        <v>7.0000000000000007E-2</v>
      </c>
      <c r="BH30" s="164">
        <f t="shared" si="16"/>
        <v>0.93457943925233655</v>
      </c>
      <c r="BI30" s="155">
        <f t="shared" si="4"/>
        <v>7.0000000000000007E-2</v>
      </c>
      <c r="BJ30" s="156">
        <f>T30/SUM(O$6:O30)</f>
        <v>0.13783079560889336</v>
      </c>
      <c r="BK30" s="158">
        <f t="shared" si="5"/>
        <v>1</v>
      </c>
      <c r="BL30" s="171">
        <f t="shared" si="6"/>
        <v>0</v>
      </c>
    </row>
    <row r="31" spans="1:64" s="96" customFormat="1" ht="12" customHeight="1" x14ac:dyDescent="0.2">
      <c r="A31" s="101">
        <f t="shared" si="17"/>
        <v>57</v>
      </c>
      <c r="B31" s="102">
        <v>25</v>
      </c>
      <c r="C31" s="123"/>
      <c r="D31" s="216">
        <v>5000</v>
      </c>
      <c r="E31" s="104">
        <f t="shared" si="7"/>
        <v>1459198.4520326725</v>
      </c>
      <c r="F31" s="117"/>
      <c r="G31" s="117"/>
      <c r="H31" s="173">
        <f t="shared" si="8"/>
        <v>8.0497641003879877E-2</v>
      </c>
      <c r="I31" s="107">
        <f t="shared" si="9"/>
        <v>131445.68479341047</v>
      </c>
      <c r="J31" s="109" t="str">
        <f t="shared" si="18"/>
        <v>Reinv.</v>
      </c>
      <c r="K31" s="175">
        <f t="shared" si="10"/>
        <v>19716.852719011571</v>
      </c>
      <c r="L31" s="110">
        <f t="shared" si="19"/>
        <v>-24716.852719011571</v>
      </c>
      <c r="M31" s="111">
        <f t="shared" si="20"/>
        <v>-382237.87846633012</v>
      </c>
      <c r="N31" s="126"/>
      <c r="O31" s="150">
        <v>10000</v>
      </c>
      <c r="P31" s="104">
        <f t="shared" si="11"/>
        <v>1472985.8726061599</v>
      </c>
      <c r="Q31" s="117"/>
      <c r="R31" s="117"/>
      <c r="S31" s="173">
        <f t="shared" si="12"/>
        <v>3.000000000000002E-2</v>
      </c>
      <c r="T31" s="107">
        <f t="shared" si="13"/>
        <v>44189.57617818482</v>
      </c>
      <c r="U31" s="109" t="str">
        <f t="shared" si="21"/>
        <v>Reinv.</v>
      </c>
      <c r="V31" s="175">
        <f t="shared" si="14"/>
        <v>6628.4364267277224</v>
      </c>
      <c r="W31" s="110">
        <f t="shared" si="22"/>
        <v>-16628.436426727723</v>
      </c>
      <c r="X31" s="111">
        <f t="shared" si="23"/>
        <v>-360469.49435426499</v>
      </c>
      <c r="Y31" s="126"/>
      <c r="AV31" s="163">
        <f t="shared" si="0"/>
        <v>0.04</v>
      </c>
      <c r="AW31" s="164">
        <f t="shared" si="15"/>
        <v>0.96153846153846156</v>
      </c>
      <c r="AX31" s="105">
        <f t="shared" si="1"/>
        <v>0.06</v>
      </c>
      <c r="AY31" s="106">
        <f>I31/SUM(D$6:D31)</f>
        <v>0.58420304352626873</v>
      </c>
      <c r="AZ31" s="108">
        <f t="shared" si="24"/>
        <v>1</v>
      </c>
      <c r="BA31" s="171">
        <f t="shared" si="2"/>
        <v>19716.852719011571</v>
      </c>
      <c r="BB31" s="171"/>
      <c r="BC31" s="171"/>
      <c r="BD31" s="171"/>
      <c r="BE31" s="171"/>
      <c r="BG31" s="153">
        <f t="shared" si="3"/>
        <v>7.0000000000000007E-2</v>
      </c>
      <c r="BH31" s="164">
        <f t="shared" si="16"/>
        <v>0.93457943925233655</v>
      </c>
      <c r="BI31" s="155">
        <f t="shared" si="4"/>
        <v>7.0000000000000007E-2</v>
      </c>
      <c r="BJ31" s="156">
        <f>T31/SUM(O$6:O31)</f>
        <v>0.14729858726061607</v>
      </c>
      <c r="BK31" s="158">
        <f t="shared" si="5"/>
        <v>1</v>
      </c>
      <c r="BL31" s="171">
        <f t="shared" si="6"/>
        <v>0</v>
      </c>
    </row>
    <row r="32" spans="1:64" s="96" customFormat="1" ht="12" customHeight="1" x14ac:dyDescent="0.2">
      <c r="A32" s="101">
        <f t="shared" si="17"/>
        <v>58</v>
      </c>
      <c r="B32" s="102">
        <v>26</v>
      </c>
      <c r="C32" s="123"/>
      <c r="D32" s="216">
        <v>5000</v>
      </c>
      <c r="E32" s="104">
        <f t="shared" si="7"/>
        <v>1629997.9594162861</v>
      </c>
      <c r="F32" s="117"/>
      <c r="G32" s="117"/>
      <c r="H32" s="173">
        <f t="shared" si="8"/>
        <v>8.2045672561646799E-2</v>
      </c>
      <c r="I32" s="107">
        <f t="shared" si="9"/>
        <v>150112.41348824796</v>
      </c>
      <c r="J32" s="109" t="str">
        <f t="shared" si="18"/>
        <v>Reinv.</v>
      </c>
      <c r="K32" s="175">
        <f t="shared" si="10"/>
        <v>22516.862023237194</v>
      </c>
      <c r="L32" s="110">
        <f t="shared" si="19"/>
        <v>-27516.862023237194</v>
      </c>
      <c r="M32" s="111">
        <f t="shared" si="20"/>
        <v>-409754.74048956734</v>
      </c>
      <c r="N32" s="126"/>
      <c r="O32" s="150">
        <v>10000</v>
      </c>
      <c r="P32" s="104">
        <f t="shared" si="11"/>
        <v>1627393.5530139976</v>
      </c>
      <c r="Q32" s="117"/>
      <c r="R32" s="117"/>
      <c r="S32" s="173">
        <f t="shared" si="12"/>
        <v>3.0000000000000016E-2</v>
      </c>
      <c r="T32" s="107">
        <f t="shared" si="13"/>
        <v>48821.806590419947</v>
      </c>
      <c r="U32" s="109" t="str">
        <f t="shared" si="21"/>
        <v>Reinv.</v>
      </c>
      <c r="V32" s="175">
        <f t="shared" si="14"/>
        <v>7323.270988562992</v>
      </c>
      <c r="W32" s="110">
        <f t="shared" si="22"/>
        <v>-17323.270988562992</v>
      </c>
      <c r="X32" s="111">
        <f t="shared" si="23"/>
        <v>-377792.765342828</v>
      </c>
      <c r="Y32" s="126"/>
      <c r="AV32" s="163">
        <f t="shared" si="0"/>
        <v>0.04</v>
      </c>
      <c r="AW32" s="164">
        <f t="shared" si="15"/>
        <v>0.96153846153846156</v>
      </c>
      <c r="AX32" s="105">
        <f t="shared" si="1"/>
        <v>0.06</v>
      </c>
      <c r="AY32" s="106">
        <f>I32/SUM(D$6:D32)</f>
        <v>0.6526626673402085</v>
      </c>
      <c r="AZ32" s="108">
        <f t="shared" si="24"/>
        <v>1</v>
      </c>
      <c r="BA32" s="171">
        <f t="shared" si="2"/>
        <v>22516.862023237194</v>
      </c>
      <c r="BB32" s="171"/>
      <c r="BC32" s="171"/>
      <c r="BD32" s="171"/>
      <c r="BE32" s="171"/>
      <c r="BG32" s="153">
        <f t="shared" si="3"/>
        <v>7.0000000000000007E-2</v>
      </c>
      <c r="BH32" s="164">
        <f t="shared" si="16"/>
        <v>0.93457943925233633</v>
      </c>
      <c r="BI32" s="155">
        <f t="shared" si="4"/>
        <v>7.0000000000000007E-2</v>
      </c>
      <c r="BJ32" s="156">
        <f>T32/SUM(O$6:O32)</f>
        <v>0.15748969867877402</v>
      </c>
      <c r="BK32" s="158">
        <f t="shared" si="5"/>
        <v>1</v>
      </c>
      <c r="BL32" s="171">
        <f t="shared" si="6"/>
        <v>0</v>
      </c>
    </row>
    <row r="33" spans="1:64" s="96" customFormat="1" ht="12" customHeight="1" x14ac:dyDescent="0.2">
      <c r="A33" s="101">
        <f t="shared" si="17"/>
        <v>59</v>
      </c>
      <c r="B33" s="102">
        <v>27</v>
      </c>
      <c r="C33" s="123"/>
      <c r="D33" s="216">
        <v>5000</v>
      </c>
      <c r="E33" s="104">
        <f t="shared" si="7"/>
        <v>1822885.9080477555</v>
      </c>
      <c r="F33" s="117"/>
      <c r="G33" s="117"/>
      <c r="H33" s="173">
        <f t="shared" si="8"/>
        <v>8.3623473957063085E-2</v>
      </c>
      <c r="I33" s="107">
        <f t="shared" si="9"/>
        <v>171607.39249421892</v>
      </c>
      <c r="J33" s="109" t="str">
        <f t="shared" si="18"/>
        <v>Reinv.</v>
      </c>
      <c r="K33" s="175">
        <f t="shared" si="10"/>
        <v>25741.108874132839</v>
      </c>
      <c r="L33" s="110">
        <f t="shared" si="19"/>
        <v>-30741.108874132839</v>
      </c>
      <c r="M33" s="111">
        <f t="shared" si="20"/>
        <v>-440495.8493637002</v>
      </c>
      <c r="N33" s="126"/>
      <c r="O33" s="150">
        <v>10000</v>
      </c>
      <c r="P33" s="104">
        <f t="shared" si="11"/>
        <v>1796938.9583515381</v>
      </c>
      <c r="Q33" s="117"/>
      <c r="R33" s="117"/>
      <c r="S33" s="173">
        <f t="shared" si="12"/>
        <v>3.0000000000000016E-2</v>
      </c>
      <c r="T33" s="107">
        <f t="shared" si="13"/>
        <v>53908.168750546167</v>
      </c>
      <c r="U33" s="109" t="str">
        <f t="shared" si="21"/>
        <v>Reinv.</v>
      </c>
      <c r="V33" s="175">
        <f t="shared" si="14"/>
        <v>8086.2253125819243</v>
      </c>
      <c r="W33" s="110">
        <f t="shared" si="22"/>
        <v>-18086.225312581926</v>
      </c>
      <c r="X33" s="111">
        <f t="shared" si="23"/>
        <v>-395878.99065540993</v>
      </c>
      <c r="Y33" s="126"/>
      <c r="AV33" s="163">
        <f t="shared" si="0"/>
        <v>0.04</v>
      </c>
      <c r="AW33" s="164">
        <f t="shared" si="15"/>
        <v>0.96153846153846156</v>
      </c>
      <c r="AX33" s="105">
        <f t="shared" si="1"/>
        <v>0.06</v>
      </c>
      <c r="AY33" s="106">
        <f>I33/SUM(D$6:D33)</f>
        <v>0.730244223379655</v>
      </c>
      <c r="AZ33" s="108">
        <f t="shared" si="24"/>
        <v>1</v>
      </c>
      <c r="BA33" s="171">
        <f t="shared" si="2"/>
        <v>25741.108874132839</v>
      </c>
      <c r="BB33" s="171"/>
      <c r="BC33" s="171"/>
      <c r="BD33" s="171"/>
      <c r="BE33" s="171"/>
      <c r="BG33" s="153">
        <f t="shared" si="3"/>
        <v>7.0000000000000007E-2</v>
      </c>
      <c r="BH33" s="164">
        <f t="shared" si="16"/>
        <v>0.93457943925233644</v>
      </c>
      <c r="BI33" s="155">
        <f t="shared" si="4"/>
        <v>7.0000000000000007E-2</v>
      </c>
      <c r="BJ33" s="156">
        <f>T33/SUM(O$6:O33)</f>
        <v>0.16846302734545676</v>
      </c>
      <c r="BK33" s="158">
        <f t="shared" si="5"/>
        <v>1</v>
      </c>
      <c r="BL33" s="171">
        <f t="shared" si="6"/>
        <v>0</v>
      </c>
    </row>
    <row r="34" spans="1:64" s="96" customFormat="1" ht="12" customHeight="1" x14ac:dyDescent="0.2">
      <c r="A34" s="101">
        <f t="shared" si="17"/>
        <v>60</v>
      </c>
      <c r="B34" s="102">
        <v>28</v>
      </c>
      <c r="C34" s="123"/>
      <c r="D34" s="216">
        <v>5000</v>
      </c>
      <c r="E34" s="104">
        <f t="shared" si="7"/>
        <v>2041057.3863120561</v>
      </c>
      <c r="F34" s="117"/>
      <c r="G34" s="117"/>
      <c r="H34" s="173">
        <f t="shared" si="8"/>
        <v>8.5231617687006614E-2</v>
      </c>
      <c r="I34" s="107">
        <f t="shared" si="9"/>
        <v>196393.81689127957</v>
      </c>
      <c r="J34" s="109" t="str">
        <f t="shared" si="18"/>
        <v>Reinv.</v>
      </c>
      <c r="K34" s="175">
        <f t="shared" si="10"/>
        <v>29459.072533691935</v>
      </c>
      <c r="L34" s="110">
        <f t="shared" si="19"/>
        <v>-34459.072533691935</v>
      </c>
      <c r="M34" s="111">
        <f t="shared" si="20"/>
        <v>-474954.92189739214</v>
      </c>
      <c r="N34" s="126"/>
      <c r="O34" s="150">
        <v>10000</v>
      </c>
      <c r="P34" s="104">
        <f t="shared" si="11"/>
        <v>1983106.1515581515</v>
      </c>
      <c r="Q34" s="117"/>
      <c r="R34" s="117"/>
      <c r="S34" s="173">
        <f t="shared" si="12"/>
        <v>3.0000000000000016E-2</v>
      </c>
      <c r="T34" s="107">
        <f t="shared" si="13"/>
        <v>59493.184546744575</v>
      </c>
      <c r="U34" s="109" t="str">
        <f t="shared" si="21"/>
        <v>Reinv.</v>
      </c>
      <c r="V34" s="175">
        <f t="shared" si="14"/>
        <v>8923.9776820116858</v>
      </c>
      <c r="W34" s="110">
        <f t="shared" si="22"/>
        <v>-18923.977682011686</v>
      </c>
      <c r="X34" s="111">
        <f t="shared" si="23"/>
        <v>-414802.9683374216</v>
      </c>
      <c r="Y34" s="126"/>
      <c r="AV34" s="163">
        <f t="shared" si="0"/>
        <v>0.04</v>
      </c>
      <c r="AW34" s="164">
        <f t="shared" si="15"/>
        <v>0.96153846153846156</v>
      </c>
      <c r="AX34" s="105">
        <f t="shared" si="1"/>
        <v>0.06</v>
      </c>
      <c r="AY34" s="106">
        <f>I34/SUM(D$6:D34)</f>
        <v>0.81830757038033153</v>
      </c>
      <c r="AZ34" s="108">
        <f t="shared" si="24"/>
        <v>1</v>
      </c>
      <c r="BA34" s="171">
        <f t="shared" si="2"/>
        <v>29459.072533691935</v>
      </c>
      <c r="BB34" s="171"/>
      <c r="BC34" s="171"/>
      <c r="BD34" s="171"/>
      <c r="BE34" s="171"/>
      <c r="BG34" s="153">
        <f t="shared" si="3"/>
        <v>7.0000000000000007E-2</v>
      </c>
      <c r="BH34" s="164">
        <f t="shared" si="16"/>
        <v>0.93457943925233644</v>
      </c>
      <c r="BI34" s="155">
        <f t="shared" si="4"/>
        <v>7.0000000000000007E-2</v>
      </c>
      <c r="BJ34" s="156">
        <f>T34/SUM(O$6:O34)</f>
        <v>0.1802823774143775</v>
      </c>
      <c r="BK34" s="158">
        <f t="shared" si="5"/>
        <v>1</v>
      </c>
      <c r="BL34" s="171">
        <f t="shared" si="6"/>
        <v>0</v>
      </c>
    </row>
    <row r="35" spans="1:64" s="96" customFormat="1" ht="12" customHeight="1" x14ac:dyDescent="0.2">
      <c r="A35" s="101">
        <f t="shared" si="17"/>
        <v>61</v>
      </c>
      <c r="B35" s="102">
        <v>29</v>
      </c>
      <c r="C35" s="123"/>
      <c r="D35" s="216">
        <v>5000</v>
      </c>
      <c r="E35" s="104">
        <f t="shared" si="7"/>
        <v>2288213.8590314495</v>
      </c>
      <c r="F35" s="117"/>
      <c r="G35" s="117"/>
      <c r="H35" s="173">
        <f t="shared" si="8"/>
        <v>8.6870687257910598E-2</v>
      </c>
      <c r="I35" s="107">
        <f t="shared" si="9"/>
        <v>225016.47803965138</v>
      </c>
      <c r="J35" s="109" t="str">
        <f t="shared" si="18"/>
        <v>Reinv.</v>
      </c>
      <c r="K35" s="175">
        <f t="shared" si="10"/>
        <v>33752.471705947704</v>
      </c>
      <c r="L35" s="110">
        <f t="shared" si="19"/>
        <v>-38752.471705947704</v>
      </c>
      <c r="M35" s="111">
        <f t="shared" si="20"/>
        <v>-513707.39360333985</v>
      </c>
      <c r="N35" s="126"/>
      <c r="O35" s="150">
        <v>10000</v>
      </c>
      <c r="P35" s="104">
        <f t="shared" si="11"/>
        <v>2187524.6892202543</v>
      </c>
      <c r="Q35" s="117"/>
      <c r="R35" s="117"/>
      <c r="S35" s="173">
        <f t="shared" si="12"/>
        <v>3.0000000000000016E-2</v>
      </c>
      <c r="T35" s="107">
        <f t="shared" si="13"/>
        <v>65625.740676607675</v>
      </c>
      <c r="U35" s="109" t="str">
        <f t="shared" si="21"/>
        <v>Reinv.</v>
      </c>
      <c r="V35" s="175">
        <f t="shared" si="14"/>
        <v>9843.8611014911512</v>
      </c>
      <c r="W35" s="110">
        <f t="shared" si="22"/>
        <v>-19843.861101491151</v>
      </c>
      <c r="X35" s="111">
        <f t="shared" si="23"/>
        <v>-434646.82943891274</v>
      </c>
      <c r="Y35" s="126"/>
      <c r="AV35" s="163">
        <f t="shared" si="0"/>
        <v>0.04</v>
      </c>
      <c r="AW35" s="164">
        <f t="shared" si="15"/>
        <v>0.96153846153846156</v>
      </c>
      <c r="AX35" s="105">
        <f t="shared" si="1"/>
        <v>0.06</v>
      </c>
      <c r="AY35" s="106">
        <f>I35/SUM(D$6:D35)</f>
        <v>0.91843460424347501</v>
      </c>
      <c r="AZ35" s="108">
        <f t="shared" si="24"/>
        <v>1</v>
      </c>
      <c r="BA35" s="171">
        <f t="shared" si="2"/>
        <v>33752.471705947704</v>
      </c>
      <c r="BB35" s="171"/>
      <c r="BC35" s="171"/>
      <c r="BD35" s="171"/>
      <c r="BE35" s="171"/>
      <c r="BG35" s="153">
        <f t="shared" si="3"/>
        <v>7.0000000000000007E-2</v>
      </c>
      <c r="BH35" s="164">
        <f t="shared" si="16"/>
        <v>0.93457943925233644</v>
      </c>
      <c r="BI35" s="155">
        <f t="shared" si="4"/>
        <v>7.0000000000000007E-2</v>
      </c>
      <c r="BJ35" s="156">
        <f>T35/SUM(O$6:O35)</f>
        <v>0.19301688434296374</v>
      </c>
      <c r="BK35" s="158">
        <f t="shared" si="5"/>
        <v>1</v>
      </c>
      <c r="BL35" s="171">
        <f t="shared" si="6"/>
        <v>0</v>
      </c>
    </row>
    <row r="36" spans="1:64" s="96" customFormat="1" ht="12" customHeight="1" x14ac:dyDescent="0.2">
      <c r="A36" s="101">
        <f t="shared" si="17"/>
        <v>62</v>
      </c>
      <c r="B36" s="102">
        <v>30</v>
      </c>
      <c r="C36" s="123"/>
      <c r="D36" s="216">
        <v>5000</v>
      </c>
      <c r="E36" s="104">
        <f t="shared" si="7"/>
        <v>2568650.1117904996</v>
      </c>
      <c r="F36" s="117"/>
      <c r="G36" s="117"/>
      <c r="H36" s="173">
        <f t="shared" si="8"/>
        <v>8.854127739748581E-2</v>
      </c>
      <c r="I36" s="107">
        <f t="shared" si="9"/>
        <v>258117.14080239678</v>
      </c>
      <c r="J36" s="109" t="str">
        <f t="shared" si="18"/>
        <v>Reinv.</v>
      </c>
      <c r="K36" s="175">
        <f t="shared" si="10"/>
        <v>38717.571120359513</v>
      </c>
      <c r="L36" s="110">
        <f t="shared" si="19"/>
        <v>-43717.571120359513</v>
      </c>
      <c r="M36" s="111">
        <f t="shared" si="20"/>
        <v>-557424.96472369938</v>
      </c>
      <c r="N36" s="126"/>
      <c r="O36" s="150">
        <v>10000</v>
      </c>
      <c r="P36" s="104">
        <f t="shared" si="11"/>
        <v>2411983.885387735</v>
      </c>
      <c r="Q36" s="117"/>
      <c r="R36" s="117"/>
      <c r="S36" s="173">
        <f t="shared" si="12"/>
        <v>3.000000000000002E-2</v>
      </c>
      <c r="T36" s="107">
        <f t="shared" si="13"/>
        <v>72359.516561632117</v>
      </c>
      <c r="U36" s="109" t="str">
        <f t="shared" si="21"/>
        <v>Reinv.</v>
      </c>
      <c r="V36" s="175">
        <f t="shared" si="14"/>
        <v>10853.927484244818</v>
      </c>
      <c r="W36" s="110">
        <f t="shared" si="22"/>
        <v>-20853.927484244818</v>
      </c>
      <c r="X36" s="111">
        <f t="shared" si="23"/>
        <v>-455500.75692315755</v>
      </c>
      <c r="Y36" s="126"/>
      <c r="AV36" s="163">
        <f t="shared" si="0"/>
        <v>0.04</v>
      </c>
      <c r="AW36" s="164">
        <f t="shared" si="15"/>
        <v>0.96153846153846145</v>
      </c>
      <c r="AX36" s="105">
        <f t="shared" si="1"/>
        <v>0.06</v>
      </c>
      <c r="AY36" s="106">
        <f>I36/SUM(D$6:D36)</f>
        <v>1.0324685632095871</v>
      </c>
      <c r="AZ36" s="108">
        <f t="shared" si="24"/>
        <v>1</v>
      </c>
      <c r="BA36" s="171">
        <f t="shared" si="2"/>
        <v>38717.571120359513</v>
      </c>
      <c r="BB36" s="171"/>
      <c r="BC36" s="171"/>
      <c r="BD36" s="171"/>
      <c r="BE36" s="171"/>
      <c r="BG36" s="153">
        <f t="shared" si="3"/>
        <v>7.0000000000000007E-2</v>
      </c>
      <c r="BH36" s="164">
        <f t="shared" si="16"/>
        <v>0.93457943925233655</v>
      </c>
      <c r="BI36" s="155">
        <f t="shared" si="4"/>
        <v>7.0000000000000007E-2</v>
      </c>
      <c r="BJ36" s="156">
        <f>T36/SUM(O$6:O36)</f>
        <v>0.20674147589037747</v>
      </c>
      <c r="BK36" s="158">
        <f t="shared" si="5"/>
        <v>1</v>
      </c>
      <c r="BL36" s="171">
        <f t="shared" si="6"/>
        <v>0</v>
      </c>
    </row>
    <row r="37" spans="1:64" s="96" customFormat="1" ht="12" customHeight="1" x14ac:dyDescent="0.2">
      <c r="A37" s="101">
        <f t="shared" si="17"/>
        <v>63</v>
      </c>
      <c r="B37" s="102">
        <v>31</v>
      </c>
      <c r="C37" s="123"/>
      <c r="D37" s="216">
        <v>5000</v>
      </c>
      <c r="E37" s="104">
        <f t="shared" si="7"/>
        <v>2887357.2409563866</v>
      </c>
      <c r="F37" s="117"/>
      <c r="G37" s="117"/>
      <c r="H37" s="173">
        <f t="shared" si="8"/>
        <v>9.0243994270514369E-2</v>
      </c>
      <c r="I37" s="107">
        <f t="shared" si="9"/>
        <v>296453.0063139057</v>
      </c>
      <c r="J37" s="109" t="str">
        <f t="shared" si="18"/>
        <v>Reinv.</v>
      </c>
      <c r="K37" s="175">
        <f t="shared" si="10"/>
        <v>44467.950947085854</v>
      </c>
      <c r="L37" s="110">
        <f t="shared" si="19"/>
        <v>-49467.950947085854</v>
      </c>
      <c r="M37" s="111">
        <f t="shared" si="20"/>
        <v>-606892.91567078524</v>
      </c>
      <c r="N37" s="126"/>
      <c r="O37" s="150">
        <v>10000</v>
      </c>
      <c r="P37" s="104">
        <f t="shared" si="11"/>
        <v>2658448.4737776169</v>
      </c>
      <c r="Q37" s="117"/>
      <c r="R37" s="117"/>
      <c r="S37" s="173">
        <f t="shared" si="12"/>
        <v>3.000000000000002E-2</v>
      </c>
      <c r="T37" s="107">
        <f t="shared" si="13"/>
        <v>79753.454213328572</v>
      </c>
      <c r="U37" s="109" t="str">
        <f t="shared" si="21"/>
        <v>Reinv.</v>
      </c>
      <c r="V37" s="175">
        <f t="shared" si="14"/>
        <v>11963.018131999286</v>
      </c>
      <c r="W37" s="110">
        <f t="shared" si="22"/>
        <v>-21963.018131999284</v>
      </c>
      <c r="X37" s="111">
        <f t="shared" si="23"/>
        <v>-477463.77505515685</v>
      </c>
      <c r="Y37" s="126"/>
      <c r="AV37" s="163">
        <f t="shared" si="0"/>
        <v>0.04</v>
      </c>
      <c r="AW37" s="164">
        <f t="shared" si="15"/>
        <v>0.96153846153846145</v>
      </c>
      <c r="AX37" s="105">
        <f t="shared" si="1"/>
        <v>0.06</v>
      </c>
      <c r="AY37" s="106">
        <f>I37/SUM(D$6:D37)</f>
        <v>1.1625608090741399</v>
      </c>
      <c r="AZ37" s="108">
        <f t="shared" si="24"/>
        <v>1</v>
      </c>
      <c r="BA37" s="171">
        <f t="shared" si="2"/>
        <v>44467.950947085854</v>
      </c>
      <c r="BB37" s="171"/>
      <c r="BC37" s="171"/>
      <c r="BD37" s="171"/>
      <c r="BE37" s="171"/>
      <c r="BG37" s="153">
        <f t="shared" si="3"/>
        <v>7.0000000000000007E-2</v>
      </c>
      <c r="BH37" s="164">
        <f t="shared" si="16"/>
        <v>0.93457943925233644</v>
      </c>
      <c r="BI37" s="155">
        <f t="shared" si="4"/>
        <v>7.0000000000000007E-2</v>
      </c>
      <c r="BJ37" s="156">
        <f>T37/SUM(O$6:O37)</f>
        <v>0.2215373728148016</v>
      </c>
      <c r="BK37" s="158">
        <f t="shared" si="5"/>
        <v>1</v>
      </c>
      <c r="BL37" s="171">
        <f t="shared" si="6"/>
        <v>0</v>
      </c>
    </row>
    <row r="38" spans="1:64" s="96" customFormat="1" ht="12" customHeight="1" x14ac:dyDescent="0.2">
      <c r="A38" s="101">
        <f t="shared" si="17"/>
        <v>64</v>
      </c>
      <c r="B38" s="102">
        <v>32</v>
      </c>
      <c r="C38" s="123"/>
      <c r="D38" s="216">
        <v>5000</v>
      </c>
      <c r="E38" s="104">
        <f t="shared" si="7"/>
        <v>3250144.8530627377</v>
      </c>
      <c r="F38" s="117"/>
      <c r="G38" s="117"/>
      <c r="H38" s="173">
        <f t="shared" si="8"/>
        <v>9.1979455698793497E-2</v>
      </c>
      <c r="I38" s="107">
        <f t="shared" si="9"/>
        <v>340918.91681837256</v>
      </c>
      <c r="J38" s="109" t="str">
        <f t="shared" si="18"/>
        <v>Reinv.</v>
      </c>
      <c r="K38" s="175">
        <f t="shared" si="10"/>
        <v>51137.837522755879</v>
      </c>
      <c r="L38" s="110">
        <f t="shared" si="19"/>
        <v>-56137.837522755879</v>
      </c>
      <c r="M38" s="111">
        <f t="shared" si="20"/>
        <v>-663030.75319354108</v>
      </c>
      <c r="N38" s="126"/>
      <c r="O38" s="150">
        <v>10000</v>
      </c>
      <c r="P38" s="104">
        <f t="shared" si="11"/>
        <v>2929075.8054591794</v>
      </c>
      <c r="Q38" s="117"/>
      <c r="R38" s="117"/>
      <c r="S38" s="173">
        <f t="shared" si="12"/>
        <v>3.000000000000002E-2</v>
      </c>
      <c r="T38" s="107">
        <f t="shared" si="13"/>
        <v>87872.274163775452</v>
      </c>
      <c r="U38" s="109" t="str">
        <f t="shared" si="21"/>
        <v>Reinv.</v>
      </c>
      <c r="V38" s="175">
        <f t="shared" si="14"/>
        <v>13180.841124566317</v>
      </c>
      <c r="W38" s="110">
        <f t="shared" si="22"/>
        <v>-23180.841124566316</v>
      </c>
      <c r="X38" s="111">
        <f t="shared" si="23"/>
        <v>-500644.61617972318</v>
      </c>
      <c r="Y38" s="126"/>
      <c r="AV38" s="163">
        <f t="shared" ref="AV38:AV71" si="25">IF(F38="",F$1,F38)</f>
        <v>0.04</v>
      </c>
      <c r="AW38" s="164">
        <f t="shared" si="15"/>
        <v>0.96153846153846156</v>
      </c>
      <c r="AX38" s="105">
        <f t="shared" ref="AX38:AX71" si="26">IF(G38="",F$3,G38)</f>
        <v>0.06</v>
      </c>
      <c r="AY38" s="106">
        <f>I38/SUM(D$6:D38)</f>
        <v>1.3112266031475868</v>
      </c>
      <c r="AZ38" s="108">
        <f t="shared" si="24"/>
        <v>1</v>
      </c>
      <c r="BA38" s="171">
        <f t="shared" ref="BA38:BA70" si="27">IF(I$3="Dividends",K38,IF(I$3="Income",0,"?"))</f>
        <v>51137.837522755879</v>
      </c>
      <c r="BB38" s="171"/>
      <c r="BC38" s="171"/>
      <c r="BD38" s="171"/>
      <c r="BE38" s="171"/>
      <c r="BG38" s="153">
        <f t="shared" ref="BG38:BG71" si="28">IF(Q38="",Q$1,Q38)</f>
        <v>7.0000000000000007E-2</v>
      </c>
      <c r="BH38" s="164">
        <f t="shared" si="16"/>
        <v>0.93457943925233644</v>
      </c>
      <c r="BI38" s="155">
        <f t="shared" ref="BI38:BI71" si="29">IF(R38="",Q$3,R38)</f>
        <v>7.0000000000000007E-2</v>
      </c>
      <c r="BJ38" s="156">
        <f>T38/SUM(O$6:O38)</f>
        <v>0.23749263287506878</v>
      </c>
      <c r="BK38" s="158">
        <f t="shared" ref="BK38:BK71" si="30">IF(U38="Reinv.",1,0)</f>
        <v>1</v>
      </c>
      <c r="BL38" s="171">
        <f t="shared" ref="BL38:BL71" si="31">IF(T$3="Dividends",V38,IF(T$3="Income",0,"?"))</f>
        <v>0</v>
      </c>
    </row>
    <row r="39" spans="1:64" s="96" customFormat="1" ht="12" customHeight="1" x14ac:dyDescent="0.2">
      <c r="A39" s="101">
        <f t="shared" si="17"/>
        <v>65</v>
      </c>
      <c r="B39" s="102">
        <v>33</v>
      </c>
      <c r="C39" s="123"/>
      <c r="D39" s="116"/>
      <c r="E39" s="104">
        <f t="shared" ref="E39:E70" si="32">D39+(E38+E38*AV38)+AZ38*AW39*(I38-BA38)</f>
        <v>3658786.3003541096</v>
      </c>
      <c r="F39" s="117"/>
      <c r="G39" s="117"/>
      <c r="H39" s="173">
        <f t="shared" ref="H39:H70" si="33">IF(G39="",H38*AW39*(1+1*F$3),H38*AW39*(1+1*G39))</f>
        <v>9.3748291385308755E-2</v>
      </c>
      <c r="I39" s="107">
        <f t="shared" ref="I39:I70" si="34">D39*H39+I38+I38*AX38+I38*AW39*H39*AZ38</f>
        <v>392105.36524348706</v>
      </c>
      <c r="J39" s="109" t="str">
        <f t="shared" si="18"/>
        <v/>
      </c>
      <c r="K39" s="175">
        <f t="shared" si="10"/>
        <v>58815.804786523055</v>
      </c>
      <c r="L39" s="110">
        <f t="shared" si="19"/>
        <v>333289.56045696401</v>
      </c>
      <c r="M39" s="111">
        <f t="shared" si="20"/>
        <v>-329741.19273657707</v>
      </c>
      <c r="N39" s="126"/>
      <c r="O39" s="116"/>
      <c r="P39" s="104">
        <f t="shared" ref="P39:P70" si="35">O39+(P38+P38*BG38)+BK38*BH39*(T38-BL38)</f>
        <v>3216234.732555131</v>
      </c>
      <c r="Q39" s="117"/>
      <c r="R39" s="117"/>
      <c r="S39" s="173">
        <f t="shared" ref="S39:S70" si="36">IF(R39="",S38*BH39*(1+1*Q$3),S38*BH39*(1+1*R39))</f>
        <v>3.000000000000002E-2</v>
      </c>
      <c r="T39" s="107">
        <f t="shared" ref="T39:T70" si="37">O39*S39+T38+T38*BI38+T38*BH39*S39*BK38</f>
        <v>96487.041976654</v>
      </c>
      <c r="U39" s="109" t="str">
        <f t="shared" si="21"/>
        <v/>
      </c>
      <c r="V39" s="175">
        <f t="shared" si="14"/>
        <v>14473.0562964981</v>
      </c>
      <c r="W39" s="110">
        <f t="shared" si="22"/>
        <v>82013.985680155893</v>
      </c>
      <c r="X39" s="111">
        <f t="shared" si="23"/>
        <v>-418630.63049956725</v>
      </c>
      <c r="Y39" s="126"/>
      <c r="AV39" s="163">
        <f t="shared" si="25"/>
        <v>0.04</v>
      </c>
      <c r="AW39" s="164">
        <f t="shared" ref="AW39:AW71" si="38">E38/(E38+E38*AV38)</f>
        <v>0.96153846153846145</v>
      </c>
      <c r="AX39" s="105">
        <f t="shared" si="26"/>
        <v>0.06</v>
      </c>
      <c r="AY39" s="106">
        <f>I39/SUM(D$6:D39)</f>
        <v>1.5080975586287964</v>
      </c>
      <c r="AZ39" s="108">
        <f t="shared" si="24"/>
        <v>0</v>
      </c>
      <c r="BA39" s="171">
        <f t="shared" si="27"/>
        <v>58815.804786523055</v>
      </c>
      <c r="BB39" s="171"/>
      <c r="BC39" s="171"/>
      <c r="BD39" s="171"/>
      <c r="BE39" s="171"/>
      <c r="BG39" s="153">
        <f t="shared" si="28"/>
        <v>7.0000000000000007E-2</v>
      </c>
      <c r="BH39" s="164">
        <f t="shared" ref="BH39:BH71" si="39">P38/(P38+P38*BG38)</f>
        <v>0.93457943925233644</v>
      </c>
      <c r="BI39" s="155">
        <f t="shared" si="29"/>
        <v>7.0000000000000007E-2</v>
      </c>
      <c r="BJ39" s="156">
        <f>T39/SUM(O$6:O39)</f>
        <v>0.26077578912609189</v>
      </c>
      <c r="BK39" s="158">
        <f t="shared" si="30"/>
        <v>0</v>
      </c>
      <c r="BL39" s="171">
        <f t="shared" si="31"/>
        <v>0</v>
      </c>
    </row>
    <row r="40" spans="1:64" s="96" customFormat="1" ht="12" customHeight="1" x14ac:dyDescent="0.2">
      <c r="A40" s="101">
        <f t="shared" si="17"/>
        <v>66</v>
      </c>
      <c r="B40" s="102">
        <v>34</v>
      </c>
      <c r="C40" s="123"/>
      <c r="D40" s="116"/>
      <c r="E40" s="104">
        <f t="shared" si="32"/>
        <v>3805137.7523682741</v>
      </c>
      <c r="F40" s="117"/>
      <c r="G40" s="117"/>
      <c r="H40" s="173">
        <f t="shared" si="33"/>
        <v>9.5551143142718536E-2</v>
      </c>
      <c r="I40" s="107">
        <f t="shared" si="34"/>
        <v>415631.68715809629</v>
      </c>
      <c r="J40" s="109" t="str">
        <f t="shared" si="18"/>
        <v/>
      </c>
      <c r="K40" s="175">
        <f t="shared" si="10"/>
        <v>62344.753073714441</v>
      </c>
      <c r="L40" s="110">
        <f t="shared" si="19"/>
        <v>353286.93408438185</v>
      </c>
      <c r="M40" s="111">
        <f t="shared" si="20"/>
        <v>23545.741347804782</v>
      </c>
      <c r="N40" s="126"/>
      <c r="O40" s="116"/>
      <c r="P40" s="104">
        <f t="shared" si="35"/>
        <v>3441371.1638339902</v>
      </c>
      <c r="Q40" s="117"/>
      <c r="R40" s="117"/>
      <c r="S40" s="173">
        <f t="shared" si="36"/>
        <v>3.000000000000002E-2</v>
      </c>
      <c r="T40" s="107">
        <f t="shared" si="37"/>
        <v>103241.13491501978</v>
      </c>
      <c r="U40" s="109" t="str">
        <f t="shared" si="21"/>
        <v/>
      </c>
      <c r="V40" s="175">
        <f t="shared" si="14"/>
        <v>15486.170237252965</v>
      </c>
      <c r="W40" s="110">
        <f t="shared" si="22"/>
        <v>87754.964677766809</v>
      </c>
      <c r="X40" s="111">
        <f t="shared" si="23"/>
        <v>-330875.66582180047</v>
      </c>
      <c r="Y40" s="126"/>
      <c r="AV40" s="163">
        <f t="shared" si="25"/>
        <v>0.04</v>
      </c>
      <c r="AW40" s="164">
        <f t="shared" si="38"/>
        <v>0.96153846153846145</v>
      </c>
      <c r="AX40" s="105">
        <f t="shared" si="26"/>
        <v>0.06</v>
      </c>
      <c r="AY40" s="106">
        <f>I40/SUM(D$6:D40)</f>
        <v>1.5985834121465241</v>
      </c>
      <c r="AZ40" s="108">
        <f t="shared" si="24"/>
        <v>0</v>
      </c>
      <c r="BA40" s="171">
        <f t="shared" si="27"/>
        <v>62344.753073714441</v>
      </c>
      <c r="BB40" s="171"/>
      <c r="BC40" s="171"/>
      <c r="BD40" s="171"/>
      <c r="BE40" s="171"/>
      <c r="BG40" s="153">
        <f t="shared" si="28"/>
        <v>7.0000000000000007E-2</v>
      </c>
      <c r="BH40" s="164">
        <f t="shared" si="39"/>
        <v>0.93457943925233644</v>
      </c>
      <c r="BI40" s="155">
        <f t="shared" si="29"/>
        <v>7.0000000000000007E-2</v>
      </c>
      <c r="BJ40" s="156">
        <f>T40/SUM(O$6:O40)</f>
        <v>0.27903009436491832</v>
      </c>
      <c r="BK40" s="158">
        <f t="shared" si="30"/>
        <v>0</v>
      </c>
      <c r="BL40" s="171">
        <f t="shared" si="31"/>
        <v>0</v>
      </c>
    </row>
    <row r="41" spans="1:64" s="96" customFormat="1" ht="12" customHeight="1" x14ac:dyDescent="0.2">
      <c r="A41" s="101">
        <f t="shared" si="17"/>
        <v>67</v>
      </c>
      <c r="B41" s="102">
        <v>35</v>
      </c>
      <c r="C41" s="123"/>
      <c r="D41" s="116"/>
      <c r="E41" s="104">
        <f t="shared" si="32"/>
        <v>3957343.2624630053</v>
      </c>
      <c r="F41" s="117"/>
      <c r="G41" s="117"/>
      <c r="H41" s="173">
        <f t="shared" si="33"/>
        <v>9.7388665126232357E-2</v>
      </c>
      <c r="I41" s="107">
        <f t="shared" si="34"/>
        <v>440569.58838758204</v>
      </c>
      <c r="J41" s="109" t="str">
        <f t="shared" si="18"/>
        <v/>
      </c>
      <c r="K41" s="175">
        <f t="shared" si="10"/>
        <v>66085.438258137307</v>
      </c>
      <c r="L41" s="110">
        <f t="shared" si="19"/>
        <v>374484.15012944472</v>
      </c>
      <c r="M41" s="111">
        <f t="shared" si="20"/>
        <v>398029.8914772495</v>
      </c>
      <c r="N41" s="126"/>
      <c r="O41" s="116"/>
      <c r="P41" s="104">
        <f t="shared" si="35"/>
        <v>3682267.1453023697</v>
      </c>
      <c r="Q41" s="117"/>
      <c r="R41" s="117"/>
      <c r="S41" s="173">
        <f t="shared" si="36"/>
        <v>3.000000000000002E-2</v>
      </c>
      <c r="T41" s="107">
        <f t="shared" si="37"/>
        <v>110468.01435907117</v>
      </c>
      <c r="U41" s="109" t="str">
        <f t="shared" si="21"/>
        <v/>
      </c>
      <c r="V41" s="175">
        <f t="shared" si="14"/>
        <v>16570.202153860675</v>
      </c>
      <c r="W41" s="110">
        <f t="shared" si="22"/>
        <v>93897.812205210488</v>
      </c>
      <c r="X41" s="111">
        <f t="shared" si="23"/>
        <v>-236977.85361658997</v>
      </c>
      <c r="Y41" s="126"/>
      <c r="AV41" s="163">
        <f t="shared" si="25"/>
        <v>0.04</v>
      </c>
      <c r="AW41" s="164">
        <f t="shared" si="38"/>
        <v>0.96153846153846145</v>
      </c>
      <c r="AX41" s="105">
        <f t="shared" si="26"/>
        <v>0.06</v>
      </c>
      <c r="AY41" s="106">
        <f>I41/SUM(D$6:D41)</f>
        <v>1.6944984168753157</v>
      </c>
      <c r="AZ41" s="108">
        <f t="shared" si="24"/>
        <v>0</v>
      </c>
      <c r="BA41" s="171">
        <f t="shared" si="27"/>
        <v>66085.438258137307</v>
      </c>
      <c r="BB41" s="171"/>
      <c r="BC41" s="171"/>
      <c r="BD41" s="171"/>
      <c r="BE41" s="171"/>
      <c r="BG41" s="153">
        <f t="shared" si="28"/>
        <v>7.0000000000000007E-2</v>
      </c>
      <c r="BH41" s="164">
        <f t="shared" si="39"/>
        <v>0.93457943925233644</v>
      </c>
      <c r="BI41" s="155">
        <f t="shared" si="29"/>
        <v>7.0000000000000007E-2</v>
      </c>
      <c r="BJ41" s="156">
        <f>T41/SUM(O$6:O41)</f>
        <v>0.2985622009704626</v>
      </c>
      <c r="BK41" s="158">
        <f t="shared" si="30"/>
        <v>0</v>
      </c>
      <c r="BL41" s="171">
        <f t="shared" si="31"/>
        <v>0</v>
      </c>
    </row>
    <row r="42" spans="1:64" s="96" customFormat="1" ht="12" customHeight="1" x14ac:dyDescent="0.2">
      <c r="A42" s="101">
        <f t="shared" si="17"/>
        <v>68</v>
      </c>
      <c r="B42" s="102">
        <v>36</v>
      </c>
      <c r="C42" s="123"/>
      <c r="D42" s="116"/>
      <c r="E42" s="104">
        <f t="shared" si="32"/>
        <v>4115636.9929615255</v>
      </c>
      <c r="F42" s="117"/>
      <c r="G42" s="117"/>
      <c r="H42" s="173">
        <f t="shared" si="33"/>
        <v>9.9261524070967597E-2</v>
      </c>
      <c r="I42" s="107">
        <f t="shared" si="34"/>
        <v>467003.76369083696</v>
      </c>
      <c r="J42" s="109" t="str">
        <f t="shared" si="18"/>
        <v/>
      </c>
      <c r="K42" s="175">
        <f t="shared" si="10"/>
        <v>70050.564553625547</v>
      </c>
      <c r="L42" s="110">
        <f t="shared" si="19"/>
        <v>396953.19913721143</v>
      </c>
      <c r="M42" s="111">
        <f t="shared" si="20"/>
        <v>794983.09061446087</v>
      </c>
      <c r="N42" s="126"/>
      <c r="O42" s="116"/>
      <c r="P42" s="104">
        <f t="shared" si="35"/>
        <v>3940025.8454735358</v>
      </c>
      <c r="Q42" s="117"/>
      <c r="R42" s="117"/>
      <c r="S42" s="173">
        <f t="shared" si="36"/>
        <v>3.000000000000002E-2</v>
      </c>
      <c r="T42" s="107">
        <f t="shared" si="37"/>
        <v>118200.77536420614</v>
      </c>
      <c r="U42" s="109" t="str">
        <f t="shared" si="21"/>
        <v/>
      </c>
      <c r="V42" s="175">
        <f t="shared" si="14"/>
        <v>17730.116304630919</v>
      </c>
      <c r="W42" s="110">
        <f t="shared" si="22"/>
        <v>100470.65905957522</v>
      </c>
      <c r="X42" s="111">
        <f t="shared" si="23"/>
        <v>-136507.19455701474</v>
      </c>
      <c r="Y42" s="126"/>
      <c r="AV42" s="163">
        <f t="shared" si="25"/>
        <v>0.04</v>
      </c>
      <c r="AW42" s="164">
        <f t="shared" si="38"/>
        <v>0.96153846153846156</v>
      </c>
      <c r="AX42" s="105">
        <f t="shared" si="26"/>
        <v>0.06</v>
      </c>
      <c r="AY42" s="106">
        <f>I42/SUM(D$6:D42)</f>
        <v>1.7961683218878344</v>
      </c>
      <c r="AZ42" s="108">
        <f t="shared" si="24"/>
        <v>0</v>
      </c>
      <c r="BA42" s="171">
        <f t="shared" si="27"/>
        <v>70050.564553625547</v>
      </c>
      <c r="BB42" s="171"/>
      <c r="BC42" s="171"/>
      <c r="BD42" s="171"/>
      <c r="BE42" s="171"/>
      <c r="BG42" s="153">
        <f t="shared" si="28"/>
        <v>7.0000000000000007E-2</v>
      </c>
      <c r="BH42" s="164">
        <f t="shared" si="39"/>
        <v>0.93457943925233644</v>
      </c>
      <c r="BI42" s="155">
        <f t="shared" si="29"/>
        <v>7.0000000000000007E-2</v>
      </c>
      <c r="BJ42" s="156">
        <f>T42/SUM(O$6:O42)</f>
        <v>0.31946155503839496</v>
      </c>
      <c r="BK42" s="158">
        <f t="shared" si="30"/>
        <v>0</v>
      </c>
      <c r="BL42" s="171">
        <f t="shared" si="31"/>
        <v>0</v>
      </c>
    </row>
    <row r="43" spans="1:64" s="96" customFormat="1" ht="12" customHeight="1" x14ac:dyDescent="0.2">
      <c r="A43" s="101">
        <f t="shared" si="17"/>
        <v>69</v>
      </c>
      <c r="B43" s="102">
        <v>37</v>
      </c>
      <c r="C43" s="123"/>
      <c r="D43" s="116"/>
      <c r="E43" s="104">
        <f t="shared" si="32"/>
        <v>4280262.4726799866</v>
      </c>
      <c r="F43" s="117"/>
      <c r="G43" s="117"/>
      <c r="H43" s="173">
        <f t="shared" si="33"/>
        <v>0.10117039953387082</v>
      </c>
      <c r="I43" s="107">
        <f t="shared" si="34"/>
        <v>495023.9895122872</v>
      </c>
      <c r="J43" s="109" t="str">
        <f t="shared" si="18"/>
        <v/>
      </c>
      <c r="K43" s="175">
        <f t="shared" si="10"/>
        <v>74253.598426843077</v>
      </c>
      <c r="L43" s="110">
        <f t="shared" si="19"/>
        <v>420770.39108544413</v>
      </c>
      <c r="M43" s="111">
        <f t="shared" si="20"/>
        <v>1215753.4816999049</v>
      </c>
      <c r="N43" s="126"/>
      <c r="O43" s="116"/>
      <c r="P43" s="104">
        <f t="shared" si="35"/>
        <v>4215827.6546566831</v>
      </c>
      <c r="Q43" s="117"/>
      <c r="R43" s="117"/>
      <c r="S43" s="173">
        <f t="shared" si="36"/>
        <v>3.0000000000000023E-2</v>
      </c>
      <c r="T43" s="107">
        <f t="shared" si="37"/>
        <v>126474.82963970058</v>
      </c>
      <c r="U43" s="109" t="str">
        <f t="shared" si="21"/>
        <v/>
      </c>
      <c r="V43" s="175">
        <f t="shared" si="14"/>
        <v>18971.224445955086</v>
      </c>
      <c r="W43" s="110">
        <f t="shared" si="22"/>
        <v>107503.60519374549</v>
      </c>
      <c r="X43" s="111">
        <f t="shared" si="23"/>
        <v>-29003.589363269246</v>
      </c>
      <c r="Y43" s="126"/>
      <c r="AV43" s="163">
        <f t="shared" si="25"/>
        <v>0.04</v>
      </c>
      <c r="AW43" s="164">
        <f t="shared" si="38"/>
        <v>0.96153846153846145</v>
      </c>
      <c r="AX43" s="105">
        <f t="shared" si="26"/>
        <v>0.06</v>
      </c>
      <c r="AY43" s="106">
        <f>I43/SUM(D$6:D43)</f>
        <v>1.9039384212011046</v>
      </c>
      <c r="AZ43" s="108">
        <f t="shared" si="24"/>
        <v>0</v>
      </c>
      <c r="BA43" s="171">
        <f t="shared" si="27"/>
        <v>74253.598426843077</v>
      </c>
      <c r="BB43" s="171"/>
      <c r="BC43" s="171"/>
      <c r="BD43" s="171"/>
      <c r="BE43" s="171"/>
      <c r="BG43" s="153">
        <f t="shared" si="28"/>
        <v>7.0000000000000007E-2</v>
      </c>
      <c r="BH43" s="164">
        <f t="shared" si="39"/>
        <v>0.93457943925233655</v>
      </c>
      <c r="BI43" s="155">
        <f t="shared" si="29"/>
        <v>7.0000000000000007E-2</v>
      </c>
      <c r="BJ43" s="156">
        <f>T43/SUM(O$6:O43)</f>
        <v>0.34182386389108266</v>
      </c>
      <c r="BK43" s="158">
        <f t="shared" si="30"/>
        <v>0</v>
      </c>
      <c r="BL43" s="171">
        <f t="shared" si="31"/>
        <v>0</v>
      </c>
    </row>
    <row r="44" spans="1:64" s="96" customFormat="1" ht="12" customHeight="1" x14ac:dyDescent="0.2">
      <c r="A44" s="101">
        <f t="shared" si="17"/>
        <v>70</v>
      </c>
      <c r="B44" s="102">
        <v>38</v>
      </c>
      <c r="C44" s="123"/>
      <c r="D44" s="116"/>
      <c r="E44" s="104">
        <f t="shared" si="32"/>
        <v>4451472.9715871857</v>
      </c>
      <c r="F44" s="117"/>
      <c r="G44" s="117"/>
      <c r="H44" s="173">
        <f t="shared" si="33"/>
        <v>0.10311598414029141</v>
      </c>
      <c r="I44" s="107">
        <f t="shared" si="34"/>
        <v>524725.42888302437</v>
      </c>
      <c r="J44" s="109" t="str">
        <f t="shared" si="18"/>
        <v/>
      </c>
      <c r="K44" s="175">
        <f t="shared" si="10"/>
        <v>78708.81433245365</v>
      </c>
      <c r="L44" s="110">
        <f t="shared" si="19"/>
        <v>446016.61455057072</v>
      </c>
      <c r="M44" s="111">
        <f t="shared" si="20"/>
        <v>1661770.0962504756</v>
      </c>
      <c r="N44" s="126"/>
      <c r="O44" s="116"/>
      <c r="P44" s="104">
        <f t="shared" si="35"/>
        <v>4510935.5904826513</v>
      </c>
      <c r="Q44" s="117"/>
      <c r="R44" s="117"/>
      <c r="S44" s="173">
        <f t="shared" si="36"/>
        <v>3.000000000000002E-2</v>
      </c>
      <c r="T44" s="107">
        <f t="shared" si="37"/>
        <v>135328.06771447961</v>
      </c>
      <c r="U44" s="109" t="str">
        <f t="shared" si="21"/>
        <v/>
      </c>
      <c r="V44" s="175">
        <f t="shared" si="14"/>
        <v>20299.210157171939</v>
      </c>
      <c r="W44" s="110">
        <f t="shared" si="22"/>
        <v>115028.85755730767</v>
      </c>
      <c r="X44" s="111">
        <f t="shared" si="23"/>
        <v>86025.268194038421</v>
      </c>
      <c r="Y44" s="126"/>
      <c r="AV44" s="163">
        <f t="shared" si="25"/>
        <v>0.04</v>
      </c>
      <c r="AW44" s="164">
        <f t="shared" si="38"/>
        <v>0.96153846153846156</v>
      </c>
      <c r="AX44" s="105">
        <f t="shared" si="26"/>
        <v>0.06</v>
      </c>
      <c r="AY44" s="106">
        <f>I44/SUM(D$6:D44)</f>
        <v>2.0181747264731706</v>
      </c>
      <c r="AZ44" s="108">
        <f t="shared" si="24"/>
        <v>0</v>
      </c>
      <c r="BA44" s="171">
        <f t="shared" si="27"/>
        <v>78708.81433245365</v>
      </c>
      <c r="BB44" s="171"/>
      <c r="BC44" s="171"/>
      <c r="BD44" s="171"/>
      <c r="BE44" s="171"/>
      <c r="BG44" s="153">
        <f t="shared" si="28"/>
        <v>7.0000000000000007E-2</v>
      </c>
      <c r="BH44" s="164">
        <f t="shared" si="39"/>
        <v>0.93457943925233633</v>
      </c>
      <c r="BI44" s="155">
        <f t="shared" si="29"/>
        <v>7.0000000000000007E-2</v>
      </c>
      <c r="BJ44" s="156">
        <f>T44/SUM(O$6:O44)</f>
        <v>0.36575153436345842</v>
      </c>
      <c r="BK44" s="158">
        <f t="shared" si="30"/>
        <v>0</v>
      </c>
      <c r="BL44" s="171">
        <f t="shared" si="31"/>
        <v>0</v>
      </c>
    </row>
    <row r="45" spans="1:64" s="96" customFormat="1" ht="12" customHeight="1" x14ac:dyDescent="0.2">
      <c r="A45" s="101">
        <f t="shared" si="17"/>
        <v>71</v>
      </c>
      <c r="B45" s="102">
        <v>39</v>
      </c>
      <c r="C45" s="123"/>
      <c r="D45" s="116"/>
      <c r="E45" s="104">
        <f t="shared" si="32"/>
        <v>4629531.8904506732</v>
      </c>
      <c r="F45" s="117"/>
      <c r="G45" s="117"/>
      <c r="H45" s="173">
        <f t="shared" si="33"/>
        <v>0.10509898383529703</v>
      </c>
      <c r="I45" s="107">
        <f t="shared" si="34"/>
        <v>556208.95461600588</v>
      </c>
      <c r="J45" s="109" t="str">
        <f t="shared" si="18"/>
        <v/>
      </c>
      <c r="K45" s="175">
        <f t="shared" si="10"/>
        <v>83431.343192400876</v>
      </c>
      <c r="L45" s="110">
        <f t="shared" si="19"/>
        <v>472777.61142360501</v>
      </c>
      <c r="M45" s="111">
        <f t="shared" si="20"/>
        <v>2134547.7076740805</v>
      </c>
      <c r="N45" s="126"/>
      <c r="O45" s="116"/>
      <c r="P45" s="104">
        <f t="shared" si="35"/>
        <v>4826701.0818164367</v>
      </c>
      <c r="Q45" s="117"/>
      <c r="R45" s="117"/>
      <c r="S45" s="173">
        <f t="shared" si="36"/>
        <v>3.000000000000002E-2</v>
      </c>
      <c r="T45" s="107">
        <f t="shared" si="37"/>
        <v>144801.03245449316</v>
      </c>
      <c r="U45" s="109" t="str">
        <f t="shared" si="21"/>
        <v/>
      </c>
      <c r="V45" s="175">
        <f t="shared" si="14"/>
        <v>21720.154868173973</v>
      </c>
      <c r="W45" s="110">
        <f t="shared" si="22"/>
        <v>123080.8775863192</v>
      </c>
      <c r="X45" s="111">
        <f t="shared" si="23"/>
        <v>209106.14578035762</v>
      </c>
      <c r="Y45" s="126"/>
      <c r="AV45" s="163">
        <f t="shared" si="25"/>
        <v>0.04</v>
      </c>
      <c r="AW45" s="164">
        <f t="shared" si="38"/>
        <v>0.96153846153846156</v>
      </c>
      <c r="AX45" s="105">
        <f t="shared" si="26"/>
        <v>0.06</v>
      </c>
      <c r="AY45" s="106">
        <f>I45/SUM(D$6:D45)</f>
        <v>2.139265210061561</v>
      </c>
      <c r="AZ45" s="108">
        <f t="shared" si="24"/>
        <v>0</v>
      </c>
      <c r="BA45" s="171">
        <f t="shared" si="27"/>
        <v>83431.343192400876</v>
      </c>
      <c r="BB45" s="171"/>
      <c r="BC45" s="171"/>
      <c r="BD45" s="171"/>
      <c r="BE45" s="171"/>
      <c r="BG45" s="153">
        <f t="shared" si="28"/>
        <v>7.0000000000000007E-2</v>
      </c>
      <c r="BH45" s="164">
        <f t="shared" si="39"/>
        <v>0.93457943925233644</v>
      </c>
      <c r="BI45" s="155">
        <f t="shared" si="29"/>
        <v>7.0000000000000007E-2</v>
      </c>
      <c r="BJ45" s="156">
        <f>T45/SUM(O$6:O45)</f>
        <v>0.39135414176890043</v>
      </c>
      <c r="BK45" s="158">
        <f t="shared" si="30"/>
        <v>0</v>
      </c>
      <c r="BL45" s="171">
        <f t="shared" si="31"/>
        <v>0</v>
      </c>
    </row>
    <row r="46" spans="1:64" s="96" customFormat="1" ht="12" customHeight="1" x14ac:dyDescent="0.2">
      <c r="A46" s="101">
        <f t="shared" si="17"/>
        <v>72</v>
      </c>
      <c r="B46" s="102">
        <v>40</v>
      </c>
      <c r="C46" s="123"/>
      <c r="D46" s="116"/>
      <c r="E46" s="104">
        <f t="shared" si="32"/>
        <v>4814713.1660687001</v>
      </c>
      <c r="F46" s="117"/>
      <c r="G46" s="117"/>
      <c r="H46" s="173">
        <f t="shared" si="33"/>
        <v>0.10712011813982199</v>
      </c>
      <c r="I46" s="107">
        <f t="shared" si="34"/>
        <v>589581.49189296621</v>
      </c>
      <c r="J46" s="109" t="str">
        <f t="shared" si="18"/>
        <v/>
      </c>
      <c r="K46" s="175">
        <f t="shared" si="10"/>
        <v>88437.223783944923</v>
      </c>
      <c r="L46" s="110">
        <f t="shared" si="19"/>
        <v>501144.2681090213</v>
      </c>
      <c r="M46" s="111">
        <f t="shared" si="20"/>
        <v>2635691.9757831017</v>
      </c>
      <c r="N46" s="126"/>
      <c r="O46" s="116"/>
      <c r="P46" s="104">
        <f t="shared" si="35"/>
        <v>5164570.1575435875</v>
      </c>
      <c r="Q46" s="117"/>
      <c r="R46" s="117"/>
      <c r="S46" s="173">
        <f t="shared" si="36"/>
        <v>3.000000000000002E-2</v>
      </c>
      <c r="T46" s="107">
        <f t="shared" si="37"/>
        <v>154937.10472630768</v>
      </c>
      <c r="U46" s="109" t="str">
        <f t="shared" si="21"/>
        <v/>
      </c>
      <c r="V46" s="175">
        <f t="shared" si="14"/>
        <v>23240.565708946149</v>
      </c>
      <c r="W46" s="110">
        <f t="shared" si="22"/>
        <v>131696.53901736153</v>
      </c>
      <c r="X46" s="111">
        <f t="shared" si="23"/>
        <v>340802.68479771912</v>
      </c>
      <c r="Y46" s="126"/>
      <c r="AV46" s="163">
        <f t="shared" si="25"/>
        <v>0.04</v>
      </c>
      <c r="AW46" s="164">
        <f t="shared" si="38"/>
        <v>0.96153846153846156</v>
      </c>
      <c r="AX46" s="105">
        <f t="shared" si="26"/>
        <v>0.06</v>
      </c>
      <c r="AY46" s="106">
        <f>I46/SUM(D$6:D46)</f>
        <v>2.2676211226652545</v>
      </c>
      <c r="AZ46" s="108">
        <f t="shared" si="24"/>
        <v>0</v>
      </c>
      <c r="BA46" s="171">
        <f t="shared" si="27"/>
        <v>88437.223783944923</v>
      </c>
      <c r="BB46" s="171"/>
      <c r="BC46" s="171"/>
      <c r="BD46" s="171"/>
      <c r="BE46" s="171"/>
      <c r="BG46" s="153">
        <f t="shared" si="28"/>
        <v>7.0000000000000007E-2</v>
      </c>
      <c r="BH46" s="164">
        <f t="shared" si="39"/>
        <v>0.93457943925233644</v>
      </c>
      <c r="BI46" s="155">
        <f t="shared" si="29"/>
        <v>7.0000000000000007E-2</v>
      </c>
      <c r="BJ46" s="156">
        <f>T46/SUM(O$6:O46)</f>
        <v>0.41874893169272343</v>
      </c>
      <c r="BK46" s="158">
        <f t="shared" si="30"/>
        <v>0</v>
      </c>
      <c r="BL46" s="171">
        <f t="shared" si="31"/>
        <v>0</v>
      </c>
    </row>
    <row r="47" spans="1:64" s="96" customFormat="1" ht="12" customHeight="1" x14ac:dyDescent="0.2">
      <c r="A47" s="101">
        <f t="shared" si="17"/>
        <v>73</v>
      </c>
      <c r="B47" s="102">
        <v>41</v>
      </c>
      <c r="C47" s="123"/>
      <c r="D47" s="116"/>
      <c r="E47" s="104">
        <f t="shared" si="32"/>
        <v>5007301.6927114483</v>
      </c>
      <c r="F47" s="117"/>
      <c r="G47" s="117"/>
      <c r="H47" s="173">
        <f t="shared" si="33"/>
        <v>0.10918012041174165</v>
      </c>
      <c r="I47" s="107">
        <f t="shared" si="34"/>
        <v>624956.38140654424</v>
      </c>
      <c r="J47" s="109" t="str">
        <f t="shared" si="18"/>
        <v/>
      </c>
      <c r="K47" s="175">
        <f t="shared" si="10"/>
        <v>93743.457210981636</v>
      </c>
      <c r="L47" s="110">
        <f t="shared" si="19"/>
        <v>531212.92419556261</v>
      </c>
      <c r="M47" s="111">
        <f t="shared" si="20"/>
        <v>3166904.8999786642</v>
      </c>
      <c r="N47" s="126"/>
      <c r="O47" s="116"/>
      <c r="P47" s="104">
        <f t="shared" si="35"/>
        <v>5526090.0685716383</v>
      </c>
      <c r="Q47" s="117"/>
      <c r="R47" s="117"/>
      <c r="S47" s="173">
        <f t="shared" si="36"/>
        <v>3.0000000000000023E-2</v>
      </c>
      <c r="T47" s="107">
        <f t="shared" si="37"/>
        <v>165782.7020571492</v>
      </c>
      <c r="U47" s="109" t="str">
        <f t="shared" si="21"/>
        <v/>
      </c>
      <c r="V47" s="175">
        <f t="shared" si="14"/>
        <v>24867.405308572379</v>
      </c>
      <c r="W47" s="110">
        <f t="shared" si="22"/>
        <v>140915.29674857683</v>
      </c>
      <c r="X47" s="111">
        <f t="shared" si="23"/>
        <v>481717.98154629592</v>
      </c>
      <c r="Y47" s="126"/>
      <c r="AV47" s="163">
        <f t="shared" si="25"/>
        <v>0.04</v>
      </c>
      <c r="AW47" s="164">
        <f t="shared" si="38"/>
        <v>0.96153846153846156</v>
      </c>
      <c r="AX47" s="105">
        <f t="shared" si="26"/>
        <v>0.06</v>
      </c>
      <c r="AY47" s="106">
        <f>I47/SUM(D$6:D47)</f>
        <v>2.4036783900251701</v>
      </c>
      <c r="AZ47" s="108">
        <f t="shared" si="24"/>
        <v>0</v>
      </c>
      <c r="BA47" s="171">
        <f t="shared" si="27"/>
        <v>93743.457210981636</v>
      </c>
      <c r="BB47" s="171"/>
      <c r="BC47" s="171"/>
      <c r="BD47" s="171"/>
      <c r="BE47" s="171"/>
      <c r="BG47" s="153">
        <f t="shared" si="28"/>
        <v>7.0000000000000007E-2</v>
      </c>
      <c r="BH47" s="164">
        <f t="shared" si="39"/>
        <v>0.93457943925233655</v>
      </c>
      <c r="BI47" s="155">
        <f t="shared" si="29"/>
        <v>7.0000000000000007E-2</v>
      </c>
      <c r="BJ47" s="156">
        <f>T47/SUM(O$6:O47)</f>
        <v>0.44806135691121407</v>
      </c>
      <c r="BK47" s="158">
        <f t="shared" si="30"/>
        <v>0</v>
      </c>
      <c r="BL47" s="171">
        <f t="shared" si="31"/>
        <v>0</v>
      </c>
    </row>
    <row r="48" spans="1:64" s="96" customFormat="1" ht="12" customHeight="1" x14ac:dyDescent="0.2">
      <c r="A48" s="101">
        <f t="shared" si="17"/>
        <v>74</v>
      </c>
      <c r="B48" s="102">
        <v>42</v>
      </c>
      <c r="C48" s="123"/>
      <c r="D48" s="116"/>
      <c r="E48" s="104">
        <f t="shared" si="32"/>
        <v>5207593.7604199061</v>
      </c>
      <c r="F48" s="117"/>
      <c r="G48" s="117"/>
      <c r="H48" s="173">
        <f t="shared" si="33"/>
        <v>0.11127973811196745</v>
      </c>
      <c r="I48" s="107">
        <f t="shared" si="34"/>
        <v>662453.76429093687</v>
      </c>
      <c r="J48" s="109" t="str">
        <f t="shared" si="18"/>
        <v/>
      </c>
      <c r="K48" s="175">
        <f t="shared" si="10"/>
        <v>99368.064643640522</v>
      </c>
      <c r="L48" s="110">
        <f t="shared" si="19"/>
        <v>563085.69964729634</v>
      </c>
      <c r="M48" s="111">
        <f t="shared" si="20"/>
        <v>3729990.5996259605</v>
      </c>
      <c r="N48" s="126"/>
      <c r="O48" s="116"/>
      <c r="P48" s="104">
        <f t="shared" si="35"/>
        <v>5912916.3733716533</v>
      </c>
      <c r="Q48" s="117"/>
      <c r="R48" s="117"/>
      <c r="S48" s="173">
        <f t="shared" si="36"/>
        <v>3.0000000000000023E-2</v>
      </c>
      <c r="T48" s="107">
        <f t="shared" si="37"/>
        <v>177387.49120114965</v>
      </c>
      <c r="U48" s="109" t="str">
        <f t="shared" si="21"/>
        <v/>
      </c>
      <c r="V48" s="175">
        <f t="shared" si="14"/>
        <v>26608.123680172448</v>
      </c>
      <c r="W48" s="110">
        <f t="shared" si="22"/>
        <v>150779.36752097719</v>
      </c>
      <c r="X48" s="111">
        <f t="shared" si="23"/>
        <v>632497.34906727308</v>
      </c>
      <c r="Y48" s="126"/>
      <c r="AV48" s="163">
        <f t="shared" si="25"/>
        <v>0.04</v>
      </c>
      <c r="AW48" s="164">
        <f t="shared" si="38"/>
        <v>0.96153846153846156</v>
      </c>
      <c r="AX48" s="105">
        <f t="shared" si="26"/>
        <v>0.06</v>
      </c>
      <c r="AY48" s="106">
        <f>I48/SUM(D$6:D48)</f>
        <v>2.5478990934266803</v>
      </c>
      <c r="AZ48" s="108">
        <f t="shared" si="24"/>
        <v>0</v>
      </c>
      <c r="BA48" s="171">
        <f t="shared" si="27"/>
        <v>99368.064643640522</v>
      </c>
      <c r="BB48" s="171"/>
      <c r="BC48" s="171"/>
      <c r="BD48" s="171"/>
      <c r="BE48" s="171"/>
      <c r="BG48" s="153">
        <f t="shared" si="28"/>
        <v>7.0000000000000007E-2</v>
      </c>
      <c r="BH48" s="164">
        <f t="shared" si="39"/>
        <v>0.93457943925233644</v>
      </c>
      <c r="BI48" s="155">
        <f t="shared" si="29"/>
        <v>7.0000000000000007E-2</v>
      </c>
      <c r="BJ48" s="156">
        <f>T48/SUM(O$6:O48)</f>
        <v>0.47942565189499903</v>
      </c>
      <c r="BK48" s="158">
        <f t="shared" si="30"/>
        <v>0</v>
      </c>
      <c r="BL48" s="171">
        <f t="shared" si="31"/>
        <v>0</v>
      </c>
    </row>
    <row r="49" spans="1:64" s="96" customFormat="1" ht="12" customHeight="1" x14ac:dyDescent="0.2">
      <c r="A49" s="101">
        <f t="shared" si="17"/>
        <v>75</v>
      </c>
      <c r="B49" s="102">
        <v>43</v>
      </c>
      <c r="C49" s="123"/>
      <c r="D49" s="116"/>
      <c r="E49" s="104">
        <f t="shared" si="32"/>
        <v>5415897.5108367028</v>
      </c>
      <c r="F49" s="117"/>
      <c r="G49" s="117"/>
      <c r="H49" s="173">
        <f t="shared" si="33"/>
        <v>0.11341973307565913</v>
      </c>
      <c r="I49" s="107">
        <f t="shared" si="34"/>
        <v>702200.99014839309</v>
      </c>
      <c r="J49" s="109" t="str">
        <f t="shared" si="18"/>
        <v/>
      </c>
      <c r="K49" s="175">
        <f t="shared" si="10"/>
        <v>105330.14852225895</v>
      </c>
      <c r="L49" s="110">
        <f t="shared" si="19"/>
        <v>596870.84162613412</v>
      </c>
      <c r="M49" s="111">
        <f t="shared" si="20"/>
        <v>4326861.4412520947</v>
      </c>
      <c r="N49" s="126"/>
      <c r="O49" s="116"/>
      <c r="P49" s="104">
        <f t="shared" si="35"/>
        <v>6326820.5195076689</v>
      </c>
      <c r="Q49" s="117"/>
      <c r="R49" s="117"/>
      <c r="S49" s="173">
        <f t="shared" si="36"/>
        <v>3.0000000000000023E-2</v>
      </c>
      <c r="T49" s="107">
        <f t="shared" si="37"/>
        <v>189804.61558523012</v>
      </c>
      <c r="U49" s="109" t="str">
        <f t="shared" si="21"/>
        <v/>
      </c>
      <c r="V49" s="175">
        <f t="shared" si="14"/>
        <v>28470.692337784516</v>
      </c>
      <c r="W49" s="110">
        <f t="shared" si="22"/>
        <v>161333.92324744561</v>
      </c>
      <c r="X49" s="111">
        <f t="shared" si="23"/>
        <v>793831.27231471869</v>
      </c>
      <c r="Y49" s="126"/>
      <c r="AV49" s="163">
        <f t="shared" si="25"/>
        <v>0.04</v>
      </c>
      <c r="AW49" s="164">
        <f t="shared" si="38"/>
        <v>0.96153846153846145</v>
      </c>
      <c r="AX49" s="105">
        <f t="shared" si="26"/>
        <v>0.06</v>
      </c>
      <c r="AY49" s="106">
        <f>I49/SUM(D$6:D49)</f>
        <v>2.7007730390322813</v>
      </c>
      <c r="AZ49" s="108">
        <f t="shared" si="24"/>
        <v>0</v>
      </c>
      <c r="BA49" s="171">
        <f t="shared" si="27"/>
        <v>105330.14852225895</v>
      </c>
      <c r="BB49" s="171"/>
      <c r="BC49" s="171"/>
      <c r="BD49" s="171"/>
      <c r="BE49" s="171"/>
      <c r="BG49" s="153">
        <f t="shared" si="28"/>
        <v>7.0000000000000007E-2</v>
      </c>
      <c r="BH49" s="164">
        <f t="shared" si="39"/>
        <v>0.93457943925233644</v>
      </c>
      <c r="BI49" s="155">
        <f t="shared" si="29"/>
        <v>7.0000000000000007E-2</v>
      </c>
      <c r="BJ49" s="156">
        <f>T49/SUM(O$6:O49)</f>
        <v>0.51298544752764896</v>
      </c>
      <c r="BK49" s="158">
        <f t="shared" si="30"/>
        <v>0</v>
      </c>
      <c r="BL49" s="171">
        <f t="shared" si="31"/>
        <v>0</v>
      </c>
    </row>
    <row r="50" spans="1:64" s="96" customFormat="1" ht="12" customHeight="1" x14ac:dyDescent="0.2">
      <c r="A50" s="101">
        <f t="shared" si="17"/>
        <v>76</v>
      </c>
      <c r="B50" s="102">
        <v>44</v>
      </c>
      <c r="C50" s="123"/>
      <c r="D50" s="116"/>
      <c r="E50" s="104">
        <f t="shared" si="32"/>
        <v>5632533.4112701705</v>
      </c>
      <c r="F50" s="117"/>
      <c r="G50" s="117"/>
      <c r="H50" s="173">
        <f t="shared" si="33"/>
        <v>0.11560088178865258</v>
      </c>
      <c r="I50" s="107">
        <f t="shared" si="34"/>
        <v>744333.04955729668</v>
      </c>
      <c r="J50" s="109" t="str">
        <f t="shared" si="18"/>
        <v/>
      </c>
      <c r="K50" s="175">
        <f t="shared" si="10"/>
        <v>111649.95743359449</v>
      </c>
      <c r="L50" s="110">
        <f t="shared" si="19"/>
        <v>632683.09212370217</v>
      </c>
      <c r="M50" s="111">
        <f t="shared" si="20"/>
        <v>4959544.5333757969</v>
      </c>
      <c r="N50" s="126"/>
      <c r="O50" s="116"/>
      <c r="P50" s="104">
        <f t="shared" si="35"/>
        <v>6769697.9558732063</v>
      </c>
      <c r="Q50" s="117"/>
      <c r="R50" s="117"/>
      <c r="S50" s="173">
        <f t="shared" si="36"/>
        <v>3.000000000000002E-2</v>
      </c>
      <c r="T50" s="107">
        <f t="shared" si="37"/>
        <v>203090.93867619624</v>
      </c>
      <c r="U50" s="109" t="str">
        <f t="shared" si="21"/>
        <v/>
      </c>
      <c r="V50" s="175">
        <f t="shared" si="14"/>
        <v>30463.640801429436</v>
      </c>
      <c r="W50" s="110">
        <f t="shared" si="22"/>
        <v>172627.29787476681</v>
      </c>
      <c r="X50" s="111">
        <f t="shared" si="23"/>
        <v>966458.57018948556</v>
      </c>
      <c r="Y50" s="126"/>
      <c r="AV50" s="163">
        <f t="shared" si="25"/>
        <v>0.04</v>
      </c>
      <c r="AW50" s="164">
        <f t="shared" si="38"/>
        <v>0.96153846153846156</v>
      </c>
      <c r="AX50" s="105">
        <f t="shared" si="26"/>
        <v>0.06</v>
      </c>
      <c r="AY50" s="106">
        <f>I50/SUM(D$6:D50)</f>
        <v>2.8628194213742182</v>
      </c>
      <c r="AZ50" s="108">
        <f t="shared" si="24"/>
        <v>0</v>
      </c>
      <c r="BA50" s="171">
        <f t="shared" si="27"/>
        <v>111649.95743359449</v>
      </c>
      <c r="BB50" s="171"/>
      <c r="BC50" s="171"/>
      <c r="BD50" s="171"/>
      <c r="BE50" s="171"/>
      <c r="BG50" s="153">
        <f t="shared" si="28"/>
        <v>7.0000000000000007E-2</v>
      </c>
      <c r="BH50" s="164">
        <f t="shared" si="39"/>
        <v>0.93457943925233633</v>
      </c>
      <c r="BI50" s="155">
        <f t="shared" si="29"/>
        <v>7.0000000000000007E-2</v>
      </c>
      <c r="BJ50" s="156">
        <f>T50/SUM(O$6:O50)</f>
        <v>0.54889442885458439</v>
      </c>
      <c r="BK50" s="158">
        <f t="shared" si="30"/>
        <v>0</v>
      </c>
      <c r="BL50" s="171">
        <f t="shared" si="31"/>
        <v>0</v>
      </c>
    </row>
    <row r="51" spans="1:64" s="96" customFormat="1" ht="12" customHeight="1" x14ac:dyDescent="0.2">
      <c r="A51" s="101">
        <f t="shared" si="17"/>
        <v>77</v>
      </c>
      <c r="B51" s="102">
        <v>45</v>
      </c>
      <c r="C51" s="123"/>
      <c r="D51" s="116"/>
      <c r="E51" s="104">
        <f t="shared" si="32"/>
        <v>5857834.7477209773</v>
      </c>
      <c r="F51" s="117"/>
      <c r="G51" s="117"/>
      <c r="H51" s="173">
        <f t="shared" si="33"/>
        <v>0.11782397566920359</v>
      </c>
      <c r="I51" s="107">
        <f t="shared" si="34"/>
        <v>788993.03253073443</v>
      </c>
      <c r="J51" s="109" t="str">
        <f t="shared" si="18"/>
        <v/>
      </c>
      <c r="K51" s="175">
        <f t="shared" si="10"/>
        <v>118348.95487961016</v>
      </c>
      <c r="L51" s="110">
        <f t="shared" si="19"/>
        <v>670644.07765112421</v>
      </c>
      <c r="M51" s="111">
        <f t="shared" si="20"/>
        <v>5630188.6110269213</v>
      </c>
      <c r="N51" s="126"/>
      <c r="O51" s="116"/>
      <c r="P51" s="104">
        <f t="shared" si="35"/>
        <v>7243576.8127843309</v>
      </c>
      <c r="Q51" s="117"/>
      <c r="R51" s="117"/>
      <c r="S51" s="173">
        <f t="shared" si="36"/>
        <v>3.000000000000002E-2</v>
      </c>
      <c r="T51" s="107">
        <f t="shared" si="37"/>
        <v>217307.30438352999</v>
      </c>
      <c r="U51" s="109" t="str">
        <f t="shared" si="21"/>
        <v/>
      </c>
      <c r="V51" s="175">
        <f t="shared" si="14"/>
        <v>32596.095657529499</v>
      </c>
      <c r="W51" s="110">
        <f t="shared" si="22"/>
        <v>184711.20872600051</v>
      </c>
      <c r="X51" s="111">
        <f t="shared" si="23"/>
        <v>1151169.7789154861</v>
      </c>
      <c r="Y51" s="126"/>
      <c r="AV51" s="163">
        <f t="shared" si="25"/>
        <v>0.04</v>
      </c>
      <c r="AW51" s="164">
        <f t="shared" si="38"/>
        <v>0.96153846153846156</v>
      </c>
      <c r="AX51" s="105">
        <f t="shared" si="26"/>
        <v>0.06</v>
      </c>
      <c r="AY51" s="106">
        <f>I51/SUM(D$6:D51)</f>
        <v>3.0345885866566711</v>
      </c>
      <c r="AZ51" s="108">
        <f t="shared" si="24"/>
        <v>0</v>
      </c>
      <c r="BA51" s="171">
        <f t="shared" si="27"/>
        <v>118348.95487961016</v>
      </c>
      <c r="BB51" s="171"/>
      <c r="BC51" s="171"/>
      <c r="BD51" s="171"/>
      <c r="BE51" s="171"/>
      <c r="BG51" s="153">
        <f t="shared" si="28"/>
        <v>7.0000000000000007E-2</v>
      </c>
      <c r="BH51" s="164">
        <f t="shared" si="39"/>
        <v>0.93457943925233644</v>
      </c>
      <c r="BI51" s="155">
        <f t="shared" si="29"/>
        <v>7.0000000000000007E-2</v>
      </c>
      <c r="BJ51" s="156">
        <f>T51/SUM(O$6:O51)</f>
        <v>0.58731703887440534</v>
      </c>
      <c r="BK51" s="158">
        <f t="shared" si="30"/>
        <v>0</v>
      </c>
      <c r="BL51" s="171">
        <f t="shared" si="31"/>
        <v>0</v>
      </c>
    </row>
    <row r="52" spans="1:64" s="96" customFormat="1" ht="12" customHeight="1" x14ac:dyDescent="0.2">
      <c r="A52" s="101">
        <f t="shared" si="17"/>
        <v>78</v>
      </c>
      <c r="B52" s="102">
        <v>46</v>
      </c>
      <c r="C52" s="123"/>
      <c r="D52" s="116"/>
      <c r="E52" s="104">
        <f t="shared" si="32"/>
        <v>6092148.1376298163</v>
      </c>
      <c r="F52" s="117"/>
      <c r="G52" s="117"/>
      <c r="H52" s="173">
        <f t="shared" si="33"/>
        <v>0.12008982135514983</v>
      </c>
      <c r="I52" s="107">
        <f t="shared" si="34"/>
        <v>836332.61448257847</v>
      </c>
      <c r="J52" s="109" t="str">
        <f t="shared" si="18"/>
        <v/>
      </c>
      <c r="K52" s="175">
        <f t="shared" si="10"/>
        <v>125449.89217238677</v>
      </c>
      <c r="L52" s="110">
        <f t="shared" si="19"/>
        <v>710882.72231019172</v>
      </c>
      <c r="M52" s="111">
        <f t="shared" si="20"/>
        <v>6341071.3333371133</v>
      </c>
      <c r="N52" s="126"/>
      <c r="O52" s="116"/>
      <c r="P52" s="104">
        <f t="shared" si="35"/>
        <v>7750627.1896792343</v>
      </c>
      <c r="Q52" s="117"/>
      <c r="R52" s="117"/>
      <c r="S52" s="173">
        <f t="shared" si="36"/>
        <v>3.000000000000002E-2</v>
      </c>
      <c r="T52" s="107">
        <f t="shared" si="37"/>
        <v>232518.81569037709</v>
      </c>
      <c r="U52" s="109" t="str">
        <f t="shared" si="21"/>
        <v/>
      </c>
      <c r="V52" s="175">
        <f t="shared" si="14"/>
        <v>34877.822353556563</v>
      </c>
      <c r="W52" s="110">
        <f t="shared" si="22"/>
        <v>197640.99333682051</v>
      </c>
      <c r="X52" s="111">
        <f t="shared" si="23"/>
        <v>1348810.7722523066</v>
      </c>
      <c r="Y52" s="126"/>
      <c r="AV52" s="163">
        <f t="shared" si="25"/>
        <v>0.04</v>
      </c>
      <c r="AW52" s="164">
        <f t="shared" si="38"/>
        <v>0.96153846153846156</v>
      </c>
      <c r="AX52" s="105">
        <f t="shared" si="26"/>
        <v>0.06</v>
      </c>
      <c r="AY52" s="106">
        <f>I52/SUM(D$6:D52)</f>
        <v>3.2166639018560712</v>
      </c>
      <c r="AZ52" s="108">
        <f t="shared" si="24"/>
        <v>0</v>
      </c>
      <c r="BA52" s="171">
        <f t="shared" si="27"/>
        <v>125449.89217238677</v>
      </c>
      <c r="BB52" s="171"/>
      <c r="BC52" s="171"/>
      <c r="BD52" s="171"/>
      <c r="BE52" s="171"/>
      <c r="BG52" s="153">
        <f t="shared" si="28"/>
        <v>7.0000000000000007E-2</v>
      </c>
      <c r="BH52" s="164">
        <f t="shared" si="39"/>
        <v>0.93457943925233644</v>
      </c>
      <c r="BI52" s="155">
        <f t="shared" si="29"/>
        <v>7.0000000000000007E-2</v>
      </c>
      <c r="BJ52" s="156">
        <f>T52/SUM(O$6:O52)</f>
        <v>0.6284292315956137</v>
      </c>
      <c r="BK52" s="158">
        <f t="shared" si="30"/>
        <v>0</v>
      </c>
      <c r="BL52" s="171">
        <f t="shared" si="31"/>
        <v>0</v>
      </c>
    </row>
    <row r="53" spans="1:64" s="96" customFormat="1" ht="12" customHeight="1" x14ac:dyDescent="0.2">
      <c r="A53" s="101">
        <f t="shared" si="17"/>
        <v>79</v>
      </c>
      <c r="B53" s="102">
        <v>47</v>
      </c>
      <c r="C53" s="123"/>
      <c r="D53" s="116"/>
      <c r="E53" s="104">
        <f t="shared" si="32"/>
        <v>6335834.0631350093</v>
      </c>
      <c r="F53" s="117"/>
      <c r="G53" s="117"/>
      <c r="H53" s="173">
        <f t="shared" si="33"/>
        <v>0.12239924099659501</v>
      </c>
      <c r="I53" s="107">
        <f t="shared" si="34"/>
        <v>886512.57135153317</v>
      </c>
      <c r="J53" s="109" t="str">
        <f t="shared" si="18"/>
        <v/>
      </c>
      <c r="K53" s="175">
        <f t="shared" si="10"/>
        <v>132976.88570272998</v>
      </c>
      <c r="L53" s="110">
        <f t="shared" si="19"/>
        <v>753535.68564880313</v>
      </c>
      <c r="M53" s="111">
        <f t="shared" si="20"/>
        <v>7094607.0189859159</v>
      </c>
      <c r="N53" s="126"/>
      <c r="O53" s="116"/>
      <c r="P53" s="104">
        <f t="shared" si="35"/>
        <v>8293171.0929567805</v>
      </c>
      <c r="Q53" s="117"/>
      <c r="R53" s="117"/>
      <c r="S53" s="173">
        <f t="shared" si="36"/>
        <v>3.000000000000002E-2</v>
      </c>
      <c r="T53" s="107">
        <f t="shared" si="37"/>
        <v>248795.13278870349</v>
      </c>
      <c r="U53" s="109" t="str">
        <f t="shared" si="21"/>
        <v/>
      </c>
      <c r="V53" s="175">
        <f t="shared" si="14"/>
        <v>37319.269918305523</v>
      </c>
      <c r="W53" s="110">
        <f t="shared" si="22"/>
        <v>211475.86287039798</v>
      </c>
      <c r="X53" s="111">
        <f t="shared" si="23"/>
        <v>1560286.6351227046</v>
      </c>
      <c r="Y53" s="126"/>
      <c r="AV53" s="163">
        <f t="shared" si="25"/>
        <v>0.04</v>
      </c>
      <c r="AW53" s="164">
        <f t="shared" si="38"/>
        <v>0.96153846153846145</v>
      </c>
      <c r="AX53" s="105">
        <f t="shared" si="26"/>
        <v>0.06</v>
      </c>
      <c r="AY53" s="106">
        <f>I53/SUM(D$6:D53)</f>
        <v>3.4096637359674351</v>
      </c>
      <c r="AZ53" s="108">
        <f t="shared" si="24"/>
        <v>0</v>
      </c>
      <c r="BA53" s="171">
        <f t="shared" si="27"/>
        <v>132976.88570272998</v>
      </c>
      <c r="BB53" s="171"/>
      <c r="BC53" s="171"/>
      <c r="BD53" s="171"/>
      <c r="BE53" s="171"/>
      <c r="BG53" s="153">
        <f t="shared" si="28"/>
        <v>7.0000000000000007E-2</v>
      </c>
      <c r="BH53" s="164">
        <f t="shared" si="39"/>
        <v>0.93457943925233644</v>
      </c>
      <c r="BI53" s="155">
        <f t="shared" si="29"/>
        <v>7.0000000000000007E-2</v>
      </c>
      <c r="BJ53" s="156">
        <f>T53/SUM(O$6:O53)</f>
        <v>0.6724192778073067</v>
      </c>
      <c r="BK53" s="158">
        <f t="shared" si="30"/>
        <v>0</v>
      </c>
      <c r="BL53" s="171">
        <f t="shared" si="31"/>
        <v>0</v>
      </c>
    </row>
    <row r="54" spans="1:64" s="96" customFormat="1" ht="12" customHeight="1" x14ac:dyDescent="0.2">
      <c r="A54" s="101">
        <f t="shared" si="17"/>
        <v>80</v>
      </c>
      <c r="B54" s="102">
        <v>48</v>
      </c>
      <c r="C54" s="123"/>
      <c r="D54" s="116"/>
      <c r="E54" s="104">
        <f t="shared" si="32"/>
        <v>6589267.42566041</v>
      </c>
      <c r="F54" s="117"/>
      <c r="G54" s="117"/>
      <c r="H54" s="173">
        <f t="shared" si="33"/>
        <v>0.12475307255422183</v>
      </c>
      <c r="I54" s="107">
        <f t="shared" si="34"/>
        <v>939703.32563262514</v>
      </c>
      <c r="J54" s="109" t="str">
        <f t="shared" si="18"/>
        <v/>
      </c>
      <c r="K54" s="175">
        <f t="shared" si="10"/>
        <v>140955.49884489377</v>
      </c>
      <c r="L54" s="110">
        <f t="shared" si="19"/>
        <v>798747.82678773138</v>
      </c>
      <c r="M54" s="111">
        <f t="shared" si="20"/>
        <v>7893354.8457736475</v>
      </c>
      <c r="N54" s="126"/>
      <c r="O54" s="116"/>
      <c r="P54" s="104">
        <f t="shared" si="35"/>
        <v>8873693.0694637559</v>
      </c>
      <c r="Q54" s="117"/>
      <c r="R54" s="117"/>
      <c r="S54" s="173">
        <f t="shared" si="36"/>
        <v>3.0000000000000016E-2</v>
      </c>
      <c r="T54" s="107">
        <f t="shared" si="37"/>
        <v>266210.79208391276</v>
      </c>
      <c r="U54" s="109" t="str">
        <f t="shared" si="21"/>
        <v/>
      </c>
      <c r="V54" s="175">
        <f t="shared" si="14"/>
        <v>39931.618812586916</v>
      </c>
      <c r="W54" s="110">
        <f t="shared" si="22"/>
        <v>226279.17327132585</v>
      </c>
      <c r="X54" s="111">
        <f t="shared" si="23"/>
        <v>1786565.8083940304</v>
      </c>
      <c r="Y54" s="126"/>
      <c r="AV54" s="163">
        <f t="shared" si="25"/>
        <v>0.04</v>
      </c>
      <c r="AW54" s="164">
        <f t="shared" si="38"/>
        <v>0.96153846153846145</v>
      </c>
      <c r="AX54" s="105">
        <f t="shared" si="26"/>
        <v>0.06</v>
      </c>
      <c r="AY54" s="106">
        <f>I54/SUM(D$6:D54)</f>
        <v>3.6142435601254812</v>
      </c>
      <c r="AZ54" s="108">
        <f t="shared" si="24"/>
        <v>0</v>
      </c>
      <c r="BA54" s="171">
        <f t="shared" si="27"/>
        <v>140955.49884489377</v>
      </c>
      <c r="BB54" s="171"/>
      <c r="BC54" s="171"/>
      <c r="BD54" s="171"/>
      <c r="BE54" s="171"/>
      <c r="BG54" s="153">
        <f t="shared" si="28"/>
        <v>7.0000000000000007E-2</v>
      </c>
      <c r="BH54" s="164">
        <f t="shared" si="39"/>
        <v>0.93457943925233633</v>
      </c>
      <c r="BI54" s="155">
        <f t="shared" si="29"/>
        <v>7.0000000000000007E-2</v>
      </c>
      <c r="BJ54" s="156">
        <f>T54/SUM(O$6:O54)</f>
        <v>0.71948862725381824</v>
      </c>
      <c r="BK54" s="158">
        <f t="shared" si="30"/>
        <v>0</v>
      </c>
      <c r="BL54" s="171">
        <f t="shared" si="31"/>
        <v>0</v>
      </c>
    </row>
    <row r="55" spans="1:64" s="96" customFormat="1" ht="12" customHeight="1" x14ac:dyDescent="0.2">
      <c r="A55" s="101">
        <f t="shared" si="17"/>
        <v>81</v>
      </c>
      <c r="B55" s="102">
        <v>49</v>
      </c>
      <c r="C55" s="123"/>
      <c r="D55" s="116"/>
      <c r="E55" s="104">
        <f t="shared" si="32"/>
        <v>6852838.1226868266</v>
      </c>
      <c r="F55" s="117"/>
      <c r="G55" s="117"/>
      <c r="H55" s="173">
        <f t="shared" si="33"/>
        <v>0.12715217010334148</v>
      </c>
      <c r="I55" s="107">
        <f t="shared" si="34"/>
        <v>996085.5251705827</v>
      </c>
      <c r="J55" s="109" t="str">
        <f t="shared" si="18"/>
        <v/>
      </c>
      <c r="K55" s="175">
        <f t="shared" si="10"/>
        <v>149412.8287755874</v>
      </c>
      <c r="L55" s="110">
        <f t="shared" si="19"/>
        <v>846672.69639499532</v>
      </c>
      <c r="M55" s="111">
        <f t="shared" si="20"/>
        <v>8740027.5421686433</v>
      </c>
      <c r="N55" s="126"/>
      <c r="O55" s="116"/>
      <c r="P55" s="104">
        <f t="shared" si="35"/>
        <v>9494851.5843262188</v>
      </c>
      <c r="Q55" s="117"/>
      <c r="R55" s="117"/>
      <c r="S55" s="173">
        <f t="shared" si="36"/>
        <v>3.0000000000000016E-2</v>
      </c>
      <c r="T55" s="107">
        <f t="shared" si="37"/>
        <v>284845.54752978665</v>
      </c>
      <c r="U55" s="109" t="str">
        <f t="shared" si="21"/>
        <v/>
      </c>
      <c r="V55" s="175">
        <f t="shared" si="14"/>
        <v>42726.832129467999</v>
      </c>
      <c r="W55" s="110">
        <f t="shared" si="22"/>
        <v>242118.71540031864</v>
      </c>
      <c r="X55" s="111">
        <f t="shared" si="23"/>
        <v>2028684.5237943491</v>
      </c>
      <c r="Y55" s="126"/>
      <c r="AV55" s="163">
        <f t="shared" si="25"/>
        <v>0.04</v>
      </c>
      <c r="AW55" s="164">
        <f t="shared" si="38"/>
        <v>0.96153846153846145</v>
      </c>
      <c r="AX55" s="105">
        <f t="shared" si="26"/>
        <v>0.06</v>
      </c>
      <c r="AY55" s="106">
        <f>I55/SUM(D$6:D55)</f>
        <v>3.8310981737330105</v>
      </c>
      <c r="AZ55" s="108">
        <f t="shared" si="24"/>
        <v>0</v>
      </c>
      <c r="BA55" s="171">
        <f t="shared" si="27"/>
        <v>149412.8287755874</v>
      </c>
      <c r="BB55" s="171"/>
      <c r="BC55" s="171"/>
      <c r="BD55" s="171"/>
      <c r="BE55" s="171"/>
      <c r="BG55" s="153">
        <f t="shared" si="28"/>
        <v>7.0000000000000007E-2</v>
      </c>
      <c r="BH55" s="164">
        <f t="shared" si="39"/>
        <v>0.93457943925233644</v>
      </c>
      <c r="BI55" s="155">
        <f t="shared" si="29"/>
        <v>7.0000000000000007E-2</v>
      </c>
      <c r="BJ55" s="156">
        <f>T55/SUM(O$6:O55)</f>
        <v>0.76985283116158554</v>
      </c>
      <c r="BK55" s="158">
        <f t="shared" si="30"/>
        <v>0</v>
      </c>
      <c r="BL55" s="171">
        <f t="shared" si="31"/>
        <v>0</v>
      </c>
    </row>
    <row r="56" spans="1:64" s="96" customFormat="1" ht="12" customHeight="1" x14ac:dyDescent="0.2">
      <c r="A56" s="101">
        <f t="shared" si="17"/>
        <v>82</v>
      </c>
      <c r="B56" s="102">
        <v>50</v>
      </c>
      <c r="C56" s="123"/>
      <c r="D56" s="116"/>
      <c r="E56" s="104">
        <f t="shared" si="32"/>
        <v>7126951.6475943001</v>
      </c>
      <c r="F56" s="117"/>
      <c r="G56" s="117"/>
      <c r="H56" s="173">
        <f t="shared" si="33"/>
        <v>0.12959740414379037</v>
      </c>
      <c r="I56" s="107">
        <f t="shared" si="34"/>
        <v>1055850.6566808177</v>
      </c>
      <c r="J56" s="109" t="str">
        <f t="shared" si="18"/>
        <v/>
      </c>
      <c r="K56" s="175">
        <f t="shared" si="10"/>
        <v>158377.59850212265</v>
      </c>
      <c r="L56" s="110">
        <f t="shared" si="19"/>
        <v>897473.05817869504</v>
      </c>
      <c r="M56" s="111">
        <f t="shared" si="20"/>
        <v>9637500.6003473382</v>
      </c>
      <c r="N56" s="126"/>
      <c r="O56" s="116"/>
      <c r="P56" s="104">
        <f t="shared" si="35"/>
        <v>10159491.195229053</v>
      </c>
      <c r="Q56" s="117"/>
      <c r="R56" s="117"/>
      <c r="S56" s="173">
        <f t="shared" si="36"/>
        <v>3.000000000000002E-2</v>
      </c>
      <c r="T56" s="107">
        <f t="shared" si="37"/>
        <v>304784.7358568717</v>
      </c>
      <c r="U56" s="109" t="str">
        <f t="shared" si="21"/>
        <v/>
      </c>
      <c r="V56" s="175">
        <f t="shared" si="14"/>
        <v>45717.710378530755</v>
      </c>
      <c r="W56" s="110">
        <f t="shared" si="22"/>
        <v>259067.02547834095</v>
      </c>
      <c r="X56" s="111">
        <f t="shared" si="23"/>
        <v>2287751.54927269</v>
      </c>
      <c r="Y56" s="126"/>
      <c r="AV56" s="163">
        <f t="shared" si="25"/>
        <v>0.04</v>
      </c>
      <c r="AW56" s="164">
        <f t="shared" si="38"/>
        <v>0.96153846153846145</v>
      </c>
      <c r="AX56" s="105">
        <f t="shared" si="26"/>
        <v>0.06</v>
      </c>
      <c r="AY56" s="106">
        <f>I56/SUM(D$6:D56)</f>
        <v>4.0609640641569911</v>
      </c>
      <c r="AZ56" s="108">
        <f t="shared" si="24"/>
        <v>0</v>
      </c>
      <c r="BA56" s="171">
        <f t="shared" si="27"/>
        <v>158377.59850212265</v>
      </c>
      <c r="BB56" s="171"/>
      <c r="BC56" s="171"/>
      <c r="BD56" s="171"/>
      <c r="BE56" s="171"/>
      <c r="BG56" s="153">
        <f t="shared" si="28"/>
        <v>7.0000000000000007E-2</v>
      </c>
      <c r="BH56" s="164">
        <f t="shared" si="39"/>
        <v>0.93457943925233655</v>
      </c>
      <c r="BI56" s="155">
        <f t="shared" si="29"/>
        <v>7.0000000000000007E-2</v>
      </c>
      <c r="BJ56" s="156">
        <f>T56/SUM(O$6:O56)</f>
        <v>0.82374252934289649</v>
      </c>
      <c r="BK56" s="158">
        <f t="shared" si="30"/>
        <v>0</v>
      </c>
      <c r="BL56" s="171">
        <f t="shared" si="31"/>
        <v>0</v>
      </c>
    </row>
    <row r="57" spans="1:64" s="96" customFormat="1" ht="12" customHeight="1" x14ac:dyDescent="0.2">
      <c r="A57" s="101">
        <f t="shared" si="17"/>
        <v>83</v>
      </c>
      <c r="B57" s="102">
        <v>51</v>
      </c>
      <c r="C57" s="123"/>
      <c r="D57" s="116"/>
      <c r="E57" s="104">
        <f t="shared" si="32"/>
        <v>7412029.7134980718</v>
      </c>
      <c r="F57" s="117"/>
      <c r="G57" s="117"/>
      <c r="H57" s="173">
        <f t="shared" si="33"/>
        <v>0.13208966191578636</v>
      </c>
      <c r="I57" s="107">
        <f t="shared" si="34"/>
        <v>1119201.6960816667</v>
      </c>
      <c r="J57" s="109" t="str">
        <f t="shared" si="18"/>
        <v/>
      </c>
      <c r="K57" s="175">
        <f t="shared" si="10"/>
        <v>167880.25441225001</v>
      </c>
      <c r="L57" s="110">
        <f t="shared" si="19"/>
        <v>951321.44166941673</v>
      </c>
      <c r="M57" s="111">
        <f t="shared" si="20"/>
        <v>10588822.042016756</v>
      </c>
      <c r="N57" s="126"/>
      <c r="O57" s="116"/>
      <c r="P57" s="104">
        <f t="shared" si="35"/>
        <v>10870655.578895088</v>
      </c>
      <c r="Q57" s="117"/>
      <c r="R57" s="117"/>
      <c r="S57" s="173">
        <f t="shared" si="36"/>
        <v>3.0000000000000016E-2</v>
      </c>
      <c r="T57" s="107">
        <f t="shared" si="37"/>
        <v>326119.66736685275</v>
      </c>
      <c r="U57" s="109" t="str">
        <f t="shared" si="21"/>
        <v/>
      </c>
      <c r="V57" s="175">
        <f t="shared" si="14"/>
        <v>48917.950105027914</v>
      </c>
      <c r="W57" s="110">
        <f t="shared" si="22"/>
        <v>277201.71726182482</v>
      </c>
      <c r="X57" s="111">
        <f t="shared" si="23"/>
        <v>2564953.2665345147</v>
      </c>
      <c r="Y57" s="126"/>
      <c r="AV57" s="163">
        <f t="shared" si="25"/>
        <v>0.04</v>
      </c>
      <c r="AW57" s="164">
        <f t="shared" si="38"/>
        <v>0.96153846153846156</v>
      </c>
      <c r="AX57" s="105">
        <f t="shared" si="26"/>
        <v>0.06</v>
      </c>
      <c r="AY57" s="106">
        <f>I57/SUM(D$6:D57)</f>
        <v>4.3046219080064105</v>
      </c>
      <c r="AZ57" s="108">
        <f t="shared" si="24"/>
        <v>0</v>
      </c>
      <c r="BA57" s="171">
        <f t="shared" si="27"/>
        <v>167880.25441225001</v>
      </c>
      <c r="BB57" s="171"/>
      <c r="BC57" s="171"/>
      <c r="BD57" s="171"/>
      <c r="BE57" s="171"/>
      <c r="BG57" s="153">
        <f t="shared" si="28"/>
        <v>7.0000000000000007E-2</v>
      </c>
      <c r="BH57" s="164">
        <f t="shared" si="39"/>
        <v>0.93457943925233633</v>
      </c>
      <c r="BI57" s="155">
        <f t="shared" si="29"/>
        <v>7.0000000000000007E-2</v>
      </c>
      <c r="BJ57" s="156">
        <f>T57/SUM(O$6:O57)</f>
        <v>0.88140450639689938</v>
      </c>
      <c r="BK57" s="158">
        <f t="shared" si="30"/>
        <v>0</v>
      </c>
      <c r="BL57" s="171">
        <f t="shared" si="31"/>
        <v>0</v>
      </c>
    </row>
    <row r="58" spans="1:64" s="96" customFormat="1" ht="12" customHeight="1" x14ac:dyDescent="0.2">
      <c r="A58" s="101">
        <f t="shared" si="17"/>
        <v>84</v>
      </c>
      <c r="B58" s="102">
        <v>52</v>
      </c>
      <c r="C58" s="123"/>
      <c r="D58" s="116"/>
      <c r="E58" s="104">
        <f t="shared" si="32"/>
        <v>7708510.9020379949</v>
      </c>
      <c r="F58" s="117"/>
      <c r="G58" s="117"/>
      <c r="H58" s="173">
        <f t="shared" si="33"/>
        <v>0.13462984772185918</v>
      </c>
      <c r="I58" s="107">
        <f t="shared" si="34"/>
        <v>1186353.7978465667</v>
      </c>
      <c r="J58" s="109" t="str">
        <f t="shared" si="18"/>
        <v/>
      </c>
      <c r="K58" s="175">
        <f t="shared" si="10"/>
        <v>177953.069676985</v>
      </c>
      <c r="L58" s="110">
        <f t="shared" si="19"/>
        <v>1008400.7281695816</v>
      </c>
      <c r="M58" s="111">
        <f t="shared" si="20"/>
        <v>11597222.770186337</v>
      </c>
      <c r="N58" s="126"/>
      <c r="O58" s="116"/>
      <c r="P58" s="104">
        <f t="shared" si="35"/>
        <v>11631601.469417745</v>
      </c>
      <c r="Q58" s="117"/>
      <c r="R58" s="117"/>
      <c r="S58" s="173">
        <f t="shared" si="36"/>
        <v>3.0000000000000013E-2</v>
      </c>
      <c r="T58" s="107">
        <f t="shared" si="37"/>
        <v>348948.04408253246</v>
      </c>
      <c r="U58" s="109" t="str">
        <f t="shared" si="21"/>
        <v/>
      </c>
      <c r="V58" s="175">
        <f t="shared" si="14"/>
        <v>52342.206612379865</v>
      </c>
      <c r="W58" s="110">
        <f t="shared" si="22"/>
        <v>296605.83747015259</v>
      </c>
      <c r="X58" s="111">
        <f t="shared" si="23"/>
        <v>2861559.1040046671</v>
      </c>
      <c r="Y58" s="126"/>
      <c r="AV58" s="163">
        <f t="shared" si="25"/>
        <v>0.04</v>
      </c>
      <c r="AW58" s="164">
        <f t="shared" si="38"/>
        <v>0.96153846153846145</v>
      </c>
      <c r="AX58" s="105">
        <f t="shared" si="26"/>
        <v>0.06</v>
      </c>
      <c r="AY58" s="106">
        <f>I58/SUM(D$6:D58)</f>
        <v>4.562899222486795</v>
      </c>
      <c r="AZ58" s="108">
        <f t="shared" si="24"/>
        <v>0</v>
      </c>
      <c r="BA58" s="171">
        <f t="shared" si="27"/>
        <v>177953.069676985</v>
      </c>
      <c r="BB58" s="171"/>
      <c r="BC58" s="171"/>
      <c r="BD58" s="171"/>
      <c r="BE58" s="171"/>
      <c r="BG58" s="153">
        <f t="shared" si="28"/>
        <v>7.0000000000000007E-2</v>
      </c>
      <c r="BH58" s="164">
        <f t="shared" si="39"/>
        <v>0.93457943925233633</v>
      </c>
      <c r="BI58" s="155">
        <f t="shared" si="29"/>
        <v>7.0000000000000007E-2</v>
      </c>
      <c r="BJ58" s="156">
        <f>T58/SUM(O$6:O58)</f>
        <v>0.9431028218446823</v>
      </c>
      <c r="BK58" s="158">
        <f t="shared" si="30"/>
        <v>0</v>
      </c>
      <c r="BL58" s="171">
        <f t="shared" si="31"/>
        <v>0</v>
      </c>
    </row>
    <row r="59" spans="1:64" s="96" customFormat="1" ht="12" customHeight="1" x14ac:dyDescent="0.2">
      <c r="A59" s="101">
        <f t="shared" si="17"/>
        <v>85</v>
      </c>
      <c r="B59" s="102">
        <v>53</v>
      </c>
      <c r="C59" s="123"/>
      <c r="D59" s="116"/>
      <c r="E59" s="104">
        <f t="shared" si="32"/>
        <v>8016851.3381195143</v>
      </c>
      <c r="F59" s="117"/>
      <c r="G59" s="117"/>
      <c r="H59" s="173">
        <f t="shared" si="33"/>
        <v>0.13721888325497189</v>
      </c>
      <c r="I59" s="107">
        <f t="shared" si="34"/>
        <v>1257535.0257173607</v>
      </c>
      <c r="J59" s="109" t="str">
        <f t="shared" si="18"/>
        <v/>
      </c>
      <c r="K59" s="175">
        <f t="shared" si="10"/>
        <v>188630.25385760408</v>
      </c>
      <c r="L59" s="110">
        <f t="shared" si="19"/>
        <v>1068904.7718597567</v>
      </c>
      <c r="M59" s="111">
        <f t="shared" si="20"/>
        <v>12666127.542046092</v>
      </c>
      <c r="N59" s="126"/>
      <c r="O59" s="116"/>
      <c r="P59" s="104">
        <f t="shared" si="35"/>
        <v>12445813.572276987</v>
      </c>
      <c r="Q59" s="117"/>
      <c r="R59" s="117"/>
      <c r="S59" s="173">
        <f t="shared" si="36"/>
        <v>3.0000000000000013E-2</v>
      </c>
      <c r="T59" s="107">
        <f t="shared" si="37"/>
        <v>373374.40716830973</v>
      </c>
      <c r="U59" s="109" t="str">
        <f t="shared" si="21"/>
        <v/>
      </c>
      <c r="V59" s="175">
        <f t="shared" si="14"/>
        <v>56006.161075246455</v>
      </c>
      <c r="W59" s="110">
        <f t="shared" si="22"/>
        <v>317368.24609306327</v>
      </c>
      <c r="X59" s="111">
        <f t="shared" si="23"/>
        <v>3178927.3500977303</v>
      </c>
      <c r="Y59" s="126"/>
      <c r="AV59" s="163">
        <f t="shared" si="25"/>
        <v>0.04</v>
      </c>
      <c r="AW59" s="164">
        <f t="shared" si="38"/>
        <v>0.96153846153846156</v>
      </c>
      <c r="AX59" s="105">
        <f t="shared" si="26"/>
        <v>0.06</v>
      </c>
      <c r="AY59" s="106">
        <f>I59/SUM(D$6:D59)</f>
        <v>4.8366731758360029</v>
      </c>
      <c r="AZ59" s="108">
        <f t="shared" si="24"/>
        <v>0</v>
      </c>
      <c r="BA59" s="171">
        <f t="shared" si="27"/>
        <v>188630.25385760408</v>
      </c>
      <c r="BB59" s="171"/>
      <c r="BC59" s="171"/>
      <c r="BD59" s="171"/>
      <c r="BE59" s="171"/>
      <c r="BG59" s="153">
        <f t="shared" si="28"/>
        <v>7.0000000000000007E-2</v>
      </c>
      <c r="BH59" s="164">
        <f t="shared" si="39"/>
        <v>0.93457943925233644</v>
      </c>
      <c r="BI59" s="155">
        <f t="shared" si="29"/>
        <v>7.0000000000000007E-2</v>
      </c>
      <c r="BJ59" s="156">
        <f>T59/SUM(O$6:O59)</f>
        <v>1.0091200193738101</v>
      </c>
      <c r="BK59" s="158">
        <f t="shared" si="30"/>
        <v>0</v>
      </c>
      <c r="BL59" s="171">
        <f t="shared" si="31"/>
        <v>0</v>
      </c>
    </row>
    <row r="60" spans="1:64" s="96" customFormat="1" ht="12" customHeight="1" x14ac:dyDescent="0.2">
      <c r="A60" s="101">
        <f t="shared" si="17"/>
        <v>86</v>
      </c>
      <c r="B60" s="102">
        <v>54</v>
      </c>
      <c r="C60" s="123"/>
      <c r="D60" s="116"/>
      <c r="E60" s="104">
        <f t="shared" si="32"/>
        <v>8337525.3916442953</v>
      </c>
      <c r="F60" s="117"/>
      <c r="G60" s="117"/>
      <c r="H60" s="173">
        <f t="shared" si="33"/>
        <v>0.1398577079329521</v>
      </c>
      <c r="I60" s="107">
        <f t="shared" si="34"/>
        <v>1332987.1272604023</v>
      </c>
      <c r="J60" s="109" t="str">
        <f t="shared" si="18"/>
        <v/>
      </c>
      <c r="K60" s="175">
        <f t="shared" si="10"/>
        <v>199948.06908906033</v>
      </c>
      <c r="L60" s="110">
        <f t="shared" si="19"/>
        <v>1133039.0581713419</v>
      </c>
      <c r="M60" s="111">
        <f t="shared" si="20"/>
        <v>13799166.600217434</v>
      </c>
      <c r="N60" s="126"/>
      <c r="O60" s="116"/>
      <c r="P60" s="104">
        <f t="shared" si="35"/>
        <v>13317020.522336377</v>
      </c>
      <c r="Q60" s="117"/>
      <c r="R60" s="117"/>
      <c r="S60" s="173">
        <f t="shared" si="36"/>
        <v>3.0000000000000013E-2</v>
      </c>
      <c r="T60" s="107">
        <f t="shared" si="37"/>
        <v>399510.61567009141</v>
      </c>
      <c r="U60" s="109" t="str">
        <f t="shared" si="21"/>
        <v/>
      </c>
      <c r="V60" s="175">
        <f t="shared" si="14"/>
        <v>59926.592350513711</v>
      </c>
      <c r="W60" s="110">
        <f t="shared" si="22"/>
        <v>339584.02331957768</v>
      </c>
      <c r="X60" s="111">
        <f t="shared" si="23"/>
        <v>3518511.3734173081</v>
      </c>
      <c r="Y60" s="126"/>
      <c r="AV60" s="163">
        <f t="shared" si="25"/>
        <v>0.04</v>
      </c>
      <c r="AW60" s="164">
        <f t="shared" si="38"/>
        <v>0.96153846153846145</v>
      </c>
      <c r="AX60" s="105">
        <f t="shared" si="26"/>
        <v>0.06</v>
      </c>
      <c r="AY60" s="106">
        <f>I60/SUM(D$6:D60)</f>
        <v>5.1268735663861627</v>
      </c>
      <c r="AZ60" s="108">
        <f t="shared" si="24"/>
        <v>0</v>
      </c>
      <c r="BA60" s="171">
        <f t="shared" si="27"/>
        <v>199948.06908906033</v>
      </c>
      <c r="BB60" s="171"/>
      <c r="BC60" s="171"/>
      <c r="BD60" s="171"/>
      <c r="BE60" s="171"/>
      <c r="BG60" s="153">
        <f t="shared" si="28"/>
        <v>7.0000000000000007E-2</v>
      </c>
      <c r="BH60" s="164">
        <f t="shared" si="39"/>
        <v>0.93457943925233644</v>
      </c>
      <c r="BI60" s="155">
        <f t="shared" si="29"/>
        <v>7.0000000000000007E-2</v>
      </c>
      <c r="BJ60" s="156">
        <f>T60/SUM(O$6:O60)</f>
        <v>1.0797584207299769</v>
      </c>
      <c r="BK60" s="158">
        <f t="shared" si="30"/>
        <v>0</v>
      </c>
      <c r="BL60" s="171">
        <f t="shared" si="31"/>
        <v>0</v>
      </c>
    </row>
    <row r="61" spans="1:64" s="96" customFormat="1" ht="12" customHeight="1" x14ac:dyDescent="0.2">
      <c r="A61" s="101">
        <f t="shared" si="17"/>
        <v>87</v>
      </c>
      <c r="B61" s="102">
        <v>55</v>
      </c>
      <c r="C61" s="123"/>
      <c r="D61" s="116"/>
      <c r="E61" s="104">
        <f t="shared" si="32"/>
        <v>8671026.4073100667</v>
      </c>
      <c r="F61" s="117"/>
      <c r="G61" s="117"/>
      <c r="H61" s="173">
        <f t="shared" si="33"/>
        <v>0.14254727923935503</v>
      </c>
      <c r="I61" s="107">
        <f t="shared" si="34"/>
        <v>1412966.3548960264</v>
      </c>
      <c r="J61" s="109" t="str">
        <f t="shared" si="18"/>
        <v/>
      </c>
      <c r="K61" s="175">
        <f t="shared" si="10"/>
        <v>211944.95323440395</v>
      </c>
      <c r="L61" s="110">
        <f t="shared" si="19"/>
        <v>1201021.4016616226</v>
      </c>
      <c r="M61" s="111">
        <f t="shared" si="20"/>
        <v>15000188.001879057</v>
      </c>
      <c r="N61" s="126"/>
      <c r="O61" s="116"/>
      <c r="P61" s="104">
        <f t="shared" si="35"/>
        <v>14249211.958899923</v>
      </c>
      <c r="Q61" s="117"/>
      <c r="R61" s="117"/>
      <c r="S61" s="173">
        <f t="shared" si="36"/>
        <v>3.0000000000000013E-2</v>
      </c>
      <c r="T61" s="107">
        <f t="shared" si="37"/>
        <v>427476.35876699782</v>
      </c>
      <c r="U61" s="109" t="str">
        <f t="shared" si="21"/>
        <v/>
      </c>
      <c r="V61" s="175">
        <f t="shared" si="14"/>
        <v>64121.453815049666</v>
      </c>
      <c r="W61" s="110">
        <f t="shared" si="22"/>
        <v>363354.90495194815</v>
      </c>
      <c r="X61" s="111">
        <f t="shared" si="23"/>
        <v>3881866.2783692563</v>
      </c>
      <c r="Y61" s="126"/>
      <c r="AV61" s="163">
        <f t="shared" si="25"/>
        <v>0.04</v>
      </c>
      <c r="AW61" s="164">
        <f t="shared" si="38"/>
        <v>0.96153846153846156</v>
      </c>
      <c r="AX61" s="105">
        <f t="shared" si="26"/>
        <v>0.06</v>
      </c>
      <c r="AY61" s="106">
        <f>I61/SUM(D$6:D61)</f>
        <v>5.4344859803693328</v>
      </c>
      <c r="AZ61" s="108">
        <f t="shared" si="24"/>
        <v>0</v>
      </c>
      <c r="BA61" s="171">
        <f t="shared" si="27"/>
        <v>211944.95323440395</v>
      </c>
      <c r="BB61" s="171"/>
      <c r="BC61" s="171"/>
      <c r="BD61" s="171"/>
      <c r="BE61" s="171"/>
      <c r="BG61" s="153">
        <f t="shared" si="28"/>
        <v>7.0000000000000007E-2</v>
      </c>
      <c r="BH61" s="164">
        <f t="shared" si="39"/>
        <v>0.93457943925233644</v>
      </c>
      <c r="BI61" s="155">
        <f t="shared" si="29"/>
        <v>7.0000000000000007E-2</v>
      </c>
      <c r="BJ61" s="156">
        <f>T61/SUM(O$6:O61)</f>
        <v>1.1553415101810751</v>
      </c>
      <c r="BK61" s="158">
        <f t="shared" si="30"/>
        <v>0</v>
      </c>
      <c r="BL61" s="171">
        <f t="shared" si="31"/>
        <v>0</v>
      </c>
    </row>
    <row r="62" spans="1:64" s="96" customFormat="1" ht="12" customHeight="1" x14ac:dyDescent="0.2">
      <c r="A62" s="101">
        <f t="shared" si="17"/>
        <v>88</v>
      </c>
      <c r="B62" s="102">
        <v>56</v>
      </c>
      <c r="C62" s="123"/>
      <c r="D62" s="116"/>
      <c r="E62" s="104">
        <f t="shared" si="32"/>
        <v>9017867.4636024702</v>
      </c>
      <c r="F62" s="117"/>
      <c r="G62" s="117"/>
      <c r="H62" s="173">
        <f t="shared" si="33"/>
        <v>0.14528857307088108</v>
      </c>
      <c r="I62" s="107">
        <f t="shared" si="34"/>
        <v>1497744.3361897881</v>
      </c>
      <c r="J62" s="109" t="str">
        <f t="shared" si="18"/>
        <v/>
      </c>
      <c r="K62" s="175">
        <f t="shared" si="10"/>
        <v>224661.65042846822</v>
      </c>
      <c r="L62" s="110">
        <f t="shared" si="19"/>
        <v>1273082.6857613199</v>
      </c>
      <c r="M62" s="111">
        <f t="shared" si="20"/>
        <v>16273270.687640376</v>
      </c>
      <c r="N62" s="126"/>
      <c r="O62" s="116"/>
      <c r="P62" s="104">
        <f t="shared" si="35"/>
        <v>15246656.796022918</v>
      </c>
      <c r="Q62" s="117"/>
      <c r="R62" s="117"/>
      <c r="S62" s="173">
        <f t="shared" si="36"/>
        <v>3.0000000000000013E-2</v>
      </c>
      <c r="T62" s="107">
        <f t="shared" si="37"/>
        <v>457399.70388068765</v>
      </c>
      <c r="U62" s="109" t="str">
        <f t="shared" si="21"/>
        <v/>
      </c>
      <c r="V62" s="175">
        <f t="shared" si="14"/>
        <v>68609.955582103139</v>
      </c>
      <c r="W62" s="110">
        <f t="shared" si="22"/>
        <v>388789.74829858448</v>
      </c>
      <c r="X62" s="111">
        <f t="shared" si="23"/>
        <v>4270656.0266678408</v>
      </c>
      <c r="Y62" s="126"/>
      <c r="AV62" s="163">
        <f t="shared" si="25"/>
        <v>0.04</v>
      </c>
      <c r="AW62" s="164">
        <f t="shared" si="38"/>
        <v>0.96153846153846145</v>
      </c>
      <c r="AX62" s="105">
        <f t="shared" si="26"/>
        <v>0.06</v>
      </c>
      <c r="AY62" s="106">
        <f>I62/SUM(D$6:D62)</f>
        <v>5.7605551391914922</v>
      </c>
      <c r="AZ62" s="108">
        <f t="shared" si="24"/>
        <v>0</v>
      </c>
      <c r="BA62" s="171">
        <f t="shared" si="27"/>
        <v>224661.65042846822</v>
      </c>
      <c r="BB62" s="171"/>
      <c r="BC62" s="171"/>
      <c r="BD62" s="171"/>
      <c r="BE62" s="171"/>
      <c r="BG62" s="153">
        <f t="shared" si="28"/>
        <v>7.0000000000000007E-2</v>
      </c>
      <c r="BH62" s="164">
        <f t="shared" si="39"/>
        <v>0.93457943925233644</v>
      </c>
      <c r="BI62" s="155">
        <f t="shared" si="29"/>
        <v>7.0000000000000007E-2</v>
      </c>
      <c r="BJ62" s="156">
        <f>T62/SUM(O$6:O62)</f>
        <v>1.2362154158937504</v>
      </c>
      <c r="BK62" s="158">
        <f t="shared" si="30"/>
        <v>0</v>
      </c>
      <c r="BL62" s="171">
        <f t="shared" si="31"/>
        <v>0</v>
      </c>
    </row>
    <row r="63" spans="1:64" s="96" customFormat="1" ht="12" customHeight="1" x14ac:dyDescent="0.2">
      <c r="A63" s="101">
        <f t="shared" si="17"/>
        <v>89</v>
      </c>
      <c r="B63" s="102">
        <v>57</v>
      </c>
      <c r="C63" s="123"/>
      <c r="D63" s="116"/>
      <c r="E63" s="104">
        <f t="shared" si="32"/>
        <v>9378582.1621465683</v>
      </c>
      <c r="F63" s="117"/>
      <c r="G63" s="117"/>
      <c r="H63" s="173">
        <f t="shared" si="33"/>
        <v>0.14808258409147498</v>
      </c>
      <c r="I63" s="107">
        <f t="shared" si="34"/>
        <v>1587608.9963611753</v>
      </c>
      <c r="J63" s="109" t="str">
        <f t="shared" si="18"/>
        <v/>
      </c>
      <c r="K63" s="175">
        <f t="shared" si="10"/>
        <v>238141.34945417629</v>
      </c>
      <c r="L63" s="110">
        <f t="shared" si="19"/>
        <v>1349467.6469069989</v>
      </c>
      <c r="M63" s="111">
        <f t="shared" si="20"/>
        <v>17622738.334547374</v>
      </c>
      <c r="N63" s="126"/>
      <c r="O63" s="116"/>
      <c r="P63" s="104">
        <f t="shared" si="35"/>
        <v>16313922.771744523</v>
      </c>
      <c r="Q63" s="117"/>
      <c r="R63" s="117"/>
      <c r="S63" s="173">
        <f t="shared" si="36"/>
        <v>3.0000000000000013E-2</v>
      </c>
      <c r="T63" s="107">
        <f t="shared" si="37"/>
        <v>489417.68315233581</v>
      </c>
      <c r="U63" s="109" t="str">
        <f t="shared" si="21"/>
        <v/>
      </c>
      <c r="V63" s="175">
        <f t="shared" si="14"/>
        <v>73412.652472850372</v>
      </c>
      <c r="W63" s="110">
        <f t="shared" si="22"/>
        <v>416005.03067948541</v>
      </c>
      <c r="X63" s="111">
        <f t="shared" si="23"/>
        <v>4686661.0573473265</v>
      </c>
      <c r="Y63" s="126"/>
      <c r="AV63" s="163">
        <f t="shared" si="25"/>
        <v>0.04</v>
      </c>
      <c r="AW63" s="164">
        <f t="shared" si="38"/>
        <v>0.96153846153846156</v>
      </c>
      <c r="AX63" s="105">
        <f t="shared" si="26"/>
        <v>0.06</v>
      </c>
      <c r="AY63" s="106">
        <f>I63/SUM(D$6:D63)</f>
        <v>6.1061884475429817</v>
      </c>
      <c r="AZ63" s="108">
        <f t="shared" si="24"/>
        <v>0</v>
      </c>
      <c r="BA63" s="171">
        <f t="shared" si="27"/>
        <v>238141.34945417629</v>
      </c>
      <c r="BB63" s="171"/>
      <c r="BC63" s="171"/>
      <c r="BD63" s="171"/>
      <c r="BE63" s="171"/>
      <c r="BG63" s="153">
        <f t="shared" si="28"/>
        <v>7.0000000000000007E-2</v>
      </c>
      <c r="BH63" s="164">
        <f t="shared" si="39"/>
        <v>0.93457943925233644</v>
      </c>
      <c r="BI63" s="155">
        <f t="shared" si="29"/>
        <v>7.0000000000000007E-2</v>
      </c>
      <c r="BJ63" s="156">
        <f>T63/SUM(O$6:O63)</f>
        <v>1.3227504950063129</v>
      </c>
      <c r="BK63" s="158">
        <f t="shared" si="30"/>
        <v>0</v>
      </c>
      <c r="BL63" s="171">
        <f t="shared" si="31"/>
        <v>0</v>
      </c>
    </row>
    <row r="64" spans="1:64" s="96" customFormat="1" ht="12" customHeight="1" x14ac:dyDescent="0.2">
      <c r="A64" s="101">
        <f t="shared" si="17"/>
        <v>90</v>
      </c>
      <c r="B64" s="102">
        <v>58</v>
      </c>
      <c r="C64" s="123"/>
      <c r="D64" s="116"/>
      <c r="E64" s="104">
        <f t="shared" si="32"/>
        <v>9753725.4486324303</v>
      </c>
      <c r="F64" s="117"/>
      <c r="G64" s="117"/>
      <c r="H64" s="173">
        <f t="shared" si="33"/>
        <v>0.15093032609323412</v>
      </c>
      <c r="I64" s="107">
        <f t="shared" si="34"/>
        <v>1682865.5361428459</v>
      </c>
      <c r="J64" s="109" t="str">
        <f t="shared" si="18"/>
        <v/>
      </c>
      <c r="K64" s="175">
        <f t="shared" si="10"/>
        <v>252429.83042142686</v>
      </c>
      <c r="L64" s="110">
        <f t="shared" si="19"/>
        <v>1430435.7057214191</v>
      </c>
      <c r="M64" s="111">
        <f t="shared" si="20"/>
        <v>19053174.040268794</v>
      </c>
      <c r="N64" s="126"/>
      <c r="O64" s="116"/>
      <c r="P64" s="104">
        <f t="shared" si="35"/>
        <v>17455897.365766641</v>
      </c>
      <c r="Q64" s="117"/>
      <c r="R64" s="117"/>
      <c r="S64" s="173">
        <f t="shared" si="36"/>
        <v>3.0000000000000013E-2</v>
      </c>
      <c r="T64" s="107">
        <f t="shared" si="37"/>
        <v>523676.9209729993</v>
      </c>
      <c r="U64" s="109" t="str">
        <f t="shared" si="21"/>
        <v/>
      </c>
      <c r="V64" s="175">
        <f t="shared" si="14"/>
        <v>78551.538145949889</v>
      </c>
      <c r="W64" s="110">
        <f t="shared" si="22"/>
        <v>445125.38282704941</v>
      </c>
      <c r="X64" s="111">
        <f t="shared" si="23"/>
        <v>5131786.4401743757</v>
      </c>
      <c r="Y64" s="126"/>
      <c r="AV64" s="163">
        <f t="shared" si="25"/>
        <v>0.04</v>
      </c>
      <c r="AW64" s="164">
        <f t="shared" si="38"/>
        <v>0.96153846153846156</v>
      </c>
      <c r="AX64" s="105">
        <f t="shared" si="26"/>
        <v>0.06</v>
      </c>
      <c r="AY64" s="106">
        <f>I64/SUM(D$6:D64)</f>
        <v>6.4725597543955606</v>
      </c>
      <c r="AZ64" s="108">
        <f t="shared" si="24"/>
        <v>0</v>
      </c>
      <c r="BA64" s="171">
        <f t="shared" si="27"/>
        <v>252429.83042142686</v>
      </c>
      <c r="BB64" s="171"/>
      <c r="BC64" s="171"/>
      <c r="BD64" s="171"/>
      <c r="BE64" s="171"/>
      <c r="BG64" s="153">
        <f t="shared" si="28"/>
        <v>7.0000000000000007E-2</v>
      </c>
      <c r="BH64" s="164">
        <f t="shared" si="39"/>
        <v>0.93457943925233644</v>
      </c>
      <c r="BI64" s="155">
        <f t="shared" si="29"/>
        <v>7.0000000000000007E-2</v>
      </c>
      <c r="BJ64" s="156">
        <f>T64/SUM(O$6:O64)</f>
        <v>1.4153430296567548</v>
      </c>
      <c r="BK64" s="158">
        <f t="shared" si="30"/>
        <v>0</v>
      </c>
      <c r="BL64" s="171">
        <f t="shared" si="31"/>
        <v>0</v>
      </c>
    </row>
    <row r="65" spans="1:64" s="96" customFormat="1" ht="12" customHeight="1" x14ac:dyDescent="0.2">
      <c r="A65" s="101">
        <f t="shared" si="17"/>
        <v>91</v>
      </c>
      <c r="B65" s="102">
        <v>59</v>
      </c>
      <c r="C65" s="123"/>
      <c r="D65" s="116"/>
      <c r="E65" s="104">
        <f t="shared" si="32"/>
        <v>10143874.466577727</v>
      </c>
      <c r="F65" s="117"/>
      <c r="G65" s="117"/>
      <c r="H65" s="173">
        <f t="shared" si="33"/>
        <v>0.15383283236425788</v>
      </c>
      <c r="I65" s="107">
        <f t="shared" si="34"/>
        <v>1783837.4683114167</v>
      </c>
      <c r="J65" s="109" t="str">
        <f t="shared" si="18"/>
        <v/>
      </c>
      <c r="K65" s="175">
        <f t="shared" si="10"/>
        <v>267575.62024671247</v>
      </c>
      <c r="L65" s="110">
        <f t="shared" si="19"/>
        <v>1516261.8480647043</v>
      </c>
      <c r="M65" s="111">
        <f t="shared" si="20"/>
        <v>20569435.888333499</v>
      </c>
      <c r="N65" s="126"/>
      <c r="O65" s="116"/>
      <c r="P65" s="104">
        <f t="shared" si="35"/>
        <v>18677810.181370307</v>
      </c>
      <c r="Q65" s="117"/>
      <c r="R65" s="117"/>
      <c r="S65" s="173">
        <f t="shared" si="36"/>
        <v>3.0000000000000013E-2</v>
      </c>
      <c r="T65" s="107">
        <f t="shared" si="37"/>
        <v>560334.30544110923</v>
      </c>
      <c r="U65" s="109" t="str">
        <f t="shared" si="21"/>
        <v/>
      </c>
      <c r="V65" s="175">
        <f t="shared" si="14"/>
        <v>84050.145816166376</v>
      </c>
      <c r="W65" s="110">
        <f t="shared" si="22"/>
        <v>476284.15962494287</v>
      </c>
      <c r="X65" s="111">
        <f t="shared" si="23"/>
        <v>5608070.5997993182</v>
      </c>
      <c r="Y65" s="126"/>
      <c r="AV65" s="163">
        <f t="shared" si="25"/>
        <v>0.04</v>
      </c>
      <c r="AW65" s="164">
        <f t="shared" si="38"/>
        <v>0.96153846153846156</v>
      </c>
      <c r="AX65" s="105">
        <f t="shared" si="26"/>
        <v>0.06</v>
      </c>
      <c r="AY65" s="106">
        <f>I65/SUM(D$6:D65)</f>
        <v>6.8609133396592945</v>
      </c>
      <c r="AZ65" s="108">
        <f t="shared" si="24"/>
        <v>0</v>
      </c>
      <c r="BA65" s="171">
        <f t="shared" si="27"/>
        <v>267575.62024671247</v>
      </c>
      <c r="BB65" s="171"/>
      <c r="BC65" s="171"/>
      <c r="BD65" s="171"/>
      <c r="BE65" s="171"/>
      <c r="BG65" s="153">
        <f t="shared" si="28"/>
        <v>7.0000000000000007E-2</v>
      </c>
      <c r="BH65" s="164">
        <f t="shared" si="39"/>
        <v>0.93457943925233644</v>
      </c>
      <c r="BI65" s="155">
        <f t="shared" si="29"/>
        <v>7.0000000000000007E-2</v>
      </c>
      <c r="BJ65" s="156">
        <f>T65/SUM(O$6:O65)</f>
        <v>1.5144170417327276</v>
      </c>
      <c r="BK65" s="158">
        <f t="shared" si="30"/>
        <v>0</v>
      </c>
      <c r="BL65" s="171">
        <f t="shared" si="31"/>
        <v>0</v>
      </c>
    </row>
    <row r="66" spans="1:64" s="96" customFormat="1" ht="12" customHeight="1" x14ac:dyDescent="0.2">
      <c r="A66" s="101">
        <f t="shared" si="17"/>
        <v>92</v>
      </c>
      <c r="B66" s="102">
        <v>60</v>
      </c>
      <c r="C66" s="123"/>
      <c r="D66" s="116"/>
      <c r="E66" s="104">
        <f t="shared" si="32"/>
        <v>10549629.445240837</v>
      </c>
      <c r="F66" s="117"/>
      <c r="G66" s="117"/>
      <c r="H66" s="173">
        <f t="shared" si="33"/>
        <v>0.15679115606357055</v>
      </c>
      <c r="I66" s="107">
        <f t="shared" si="34"/>
        <v>1890867.7164101016</v>
      </c>
      <c r="J66" s="109" t="str">
        <f t="shared" si="18"/>
        <v/>
      </c>
      <c r="K66" s="175">
        <f t="shared" si="10"/>
        <v>283630.15746151522</v>
      </c>
      <c r="L66" s="110">
        <f t="shared" si="19"/>
        <v>1607237.5589485865</v>
      </c>
      <c r="M66" s="111">
        <f t="shared" si="20"/>
        <v>22176673.447282087</v>
      </c>
      <c r="N66" s="126"/>
      <c r="O66" s="116"/>
      <c r="P66" s="104">
        <f t="shared" si="35"/>
        <v>19985256.894066229</v>
      </c>
      <c r="Q66" s="117"/>
      <c r="R66" s="117"/>
      <c r="S66" s="173">
        <f t="shared" si="36"/>
        <v>3.0000000000000013E-2</v>
      </c>
      <c r="T66" s="107">
        <f t="shared" si="37"/>
        <v>599557.70682198694</v>
      </c>
      <c r="U66" s="109" t="str">
        <f t="shared" si="21"/>
        <v/>
      </c>
      <c r="V66" s="175">
        <f t="shared" si="14"/>
        <v>89933.656023298041</v>
      </c>
      <c r="W66" s="110">
        <f t="shared" si="22"/>
        <v>509624.0507986889</v>
      </c>
      <c r="X66" s="111">
        <f t="shared" si="23"/>
        <v>6117694.6505980073</v>
      </c>
      <c r="Y66" s="126"/>
      <c r="AV66" s="163">
        <f t="shared" si="25"/>
        <v>0.04</v>
      </c>
      <c r="AW66" s="164">
        <f t="shared" si="38"/>
        <v>0.96153846153846156</v>
      </c>
      <c r="AX66" s="105">
        <f t="shared" si="26"/>
        <v>0.06</v>
      </c>
      <c r="AY66" s="106">
        <f>I66/SUM(D$6:D66)</f>
        <v>7.2725681400388522</v>
      </c>
      <c r="AZ66" s="108">
        <f t="shared" si="24"/>
        <v>0</v>
      </c>
      <c r="BA66" s="171">
        <f t="shared" si="27"/>
        <v>283630.15746151522</v>
      </c>
      <c r="BB66" s="171"/>
      <c r="BC66" s="171"/>
      <c r="BD66" s="171"/>
      <c r="BE66" s="171"/>
      <c r="BG66" s="153">
        <f t="shared" si="28"/>
        <v>7.0000000000000007E-2</v>
      </c>
      <c r="BH66" s="164">
        <f t="shared" si="39"/>
        <v>0.93457943925233644</v>
      </c>
      <c r="BI66" s="155">
        <f t="shared" si="29"/>
        <v>7.0000000000000007E-2</v>
      </c>
      <c r="BJ66" s="156">
        <f>T66/SUM(O$6:O66)</f>
        <v>1.6204262346540188</v>
      </c>
      <c r="BK66" s="158">
        <f t="shared" si="30"/>
        <v>0</v>
      </c>
      <c r="BL66" s="171">
        <f t="shared" si="31"/>
        <v>0</v>
      </c>
    </row>
    <row r="67" spans="1:64" s="96" customFormat="1" ht="12" customHeight="1" x14ac:dyDescent="0.2">
      <c r="A67" s="101">
        <f t="shared" si="17"/>
        <v>93</v>
      </c>
      <c r="B67" s="102">
        <v>61</v>
      </c>
      <c r="C67" s="123"/>
      <c r="D67" s="116"/>
      <c r="E67" s="104">
        <f t="shared" si="32"/>
        <v>10971614.62305047</v>
      </c>
      <c r="F67" s="117"/>
      <c r="G67" s="117"/>
      <c r="H67" s="173">
        <f t="shared" si="33"/>
        <v>0.15980637060325462</v>
      </c>
      <c r="I67" s="107">
        <f t="shared" si="34"/>
        <v>2004319.7793947076</v>
      </c>
      <c r="J67" s="109" t="str">
        <f t="shared" si="18"/>
        <v/>
      </c>
      <c r="K67" s="175">
        <f t="shared" si="10"/>
        <v>300647.96690920612</v>
      </c>
      <c r="L67" s="110">
        <f t="shared" si="19"/>
        <v>1703671.8124855016</v>
      </c>
      <c r="M67" s="111">
        <f t="shared" si="20"/>
        <v>23880345.259767588</v>
      </c>
      <c r="N67" s="126"/>
      <c r="O67" s="116"/>
      <c r="P67" s="104">
        <f t="shared" si="35"/>
        <v>21384224.876650866</v>
      </c>
      <c r="Q67" s="117"/>
      <c r="R67" s="117"/>
      <c r="S67" s="173">
        <f t="shared" si="36"/>
        <v>3.0000000000000013E-2</v>
      </c>
      <c r="T67" s="107">
        <f t="shared" si="37"/>
        <v>641526.74629952607</v>
      </c>
      <c r="U67" s="109" t="str">
        <f t="shared" si="21"/>
        <v/>
      </c>
      <c r="V67" s="175">
        <f t="shared" si="14"/>
        <v>96229.011944928905</v>
      </c>
      <c r="W67" s="110">
        <f t="shared" si="22"/>
        <v>545297.73435459717</v>
      </c>
      <c r="X67" s="111">
        <f t="shared" si="23"/>
        <v>6662992.3849526048</v>
      </c>
      <c r="Y67" s="126"/>
      <c r="AV67" s="163">
        <f t="shared" si="25"/>
        <v>0.04</v>
      </c>
      <c r="AW67" s="164">
        <f t="shared" si="38"/>
        <v>0.96153846153846156</v>
      </c>
      <c r="AX67" s="105">
        <f t="shared" si="26"/>
        <v>0.06</v>
      </c>
      <c r="AY67" s="106">
        <f>I67/SUM(D$6:D67)</f>
        <v>7.7089222284411836</v>
      </c>
      <c r="AZ67" s="108">
        <f t="shared" si="24"/>
        <v>0</v>
      </c>
      <c r="BA67" s="171">
        <f t="shared" si="27"/>
        <v>300647.96690920612</v>
      </c>
      <c r="BB67" s="171"/>
      <c r="BC67" s="171"/>
      <c r="BD67" s="171"/>
      <c r="BE67" s="171"/>
      <c r="BG67" s="153">
        <f t="shared" si="28"/>
        <v>7.0000000000000007E-2</v>
      </c>
      <c r="BH67" s="164">
        <f t="shared" si="39"/>
        <v>0.93457943925233644</v>
      </c>
      <c r="BI67" s="155">
        <f t="shared" si="29"/>
        <v>7.0000000000000007E-2</v>
      </c>
      <c r="BJ67" s="156">
        <f>T67/SUM(O$6:O67)</f>
        <v>1.7338560710798001</v>
      </c>
      <c r="BK67" s="158">
        <f t="shared" si="30"/>
        <v>0</v>
      </c>
      <c r="BL67" s="171">
        <f t="shared" si="31"/>
        <v>0</v>
      </c>
    </row>
    <row r="68" spans="1:64" s="96" customFormat="1" ht="12" customHeight="1" x14ac:dyDescent="0.2">
      <c r="A68" s="101">
        <f t="shared" si="17"/>
        <v>94</v>
      </c>
      <c r="B68" s="102">
        <v>62</v>
      </c>
      <c r="C68" s="123"/>
      <c r="D68" s="116"/>
      <c r="E68" s="104">
        <f t="shared" si="32"/>
        <v>11410479.207972489</v>
      </c>
      <c r="F68" s="117"/>
      <c r="G68" s="117"/>
      <c r="H68" s="173">
        <f t="shared" si="33"/>
        <v>0.16287957003793258</v>
      </c>
      <c r="I68" s="107">
        <f t="shared" si="34"/>
        <v>2124578.96615839</v>
      </c>
      <c r="J68" s="109" t="str">
        <f t="shared" si="18"/>
        <v/>
      </c>
      <c r="K68" s="175">
        <f t="shared" si="10"/>
        <v>318686.84492375847</v>
      </c>
      <c r="L68" s="110">
        <f t="shared" si="19"/>
        <v>1805892.1212346316</v>
      </c>
      <c r="M68" s="111">
        <f t="shared" si="20"/>
        <v>25686237.381002221</v>
      </c>
      <c r="N68" s="126"/>
      <c r="O68" s="116"/>
      <c r="P68" s="104">
        <f t="shared" si="35"/>
        <v>22881120.618016426</v>
      </c>
      <c r="Q68" s="117"/>
      <c r="R68" s="117"/>
      <c r="S68" s="173">
        <f t="shared" si="36"/>
        <v>3.0000000000000016E-2</v>
      </c>
      <c r="T68" s="107">
        <f t="shared" si="37"/>
        <v>686433.61854049284</v>
      </c>
      <c r="U68" s="109" t="str">
        <f t="shared" si="21"/>
        <v/>
      </c>
      <c r="V68" s="175">
        <f t="shared" si="14"/>
        <v>102965.04278107392</v>
      </c>
      <c r="W68" s="110">
        <f t="shared" si="22"/>
        <v>583468.57575941889</v>
      </c>
      <c r="X68" s="111">
        <f t="shared" si="23"/>
        <v>7246460.960712024</v>
      </c>
      <c r="Y68" s="126"/>
      <c r="AV68" s="163">
        <f t="shared" si="25"/>
        <v>0.04</v>
      </c>
      <c r="AW68" s="164">
        <f t="shared" si="38"/>
        <v>0.96153846153846145</v>
      </c>
      <c r="AX68" s="105">
        <f t="shared" si="26"/>
        <v>0.06</v>
      </c>
      <c r="AY68" s="106">
        <f>I68/SUM(D$6:D68)</f>
        <v>8.1714575621476548</v>
      </c>
      <c r="AZ68" s="108">
        <f t="shared" si="24"/>
        <v>0</v>
      </c>
      <c r="BA68" s="171">
        <f t="shared" si="27"/>
        <v>318686.84492375847</v>
      </c>
      <c r="BB68" s="171"/>
      <c r="BC68" s="171"/>
      <c r="BD68" s="171"/>
      <c r="BE68" s="171"/>
      <c r="BG68" s="153">
        <f t="shared" si="28"/>
        <v>7.0000000000000007E-2</v>
      </c>
      <c r="BH68" s="164">
        <f t="shared" si="39"/>
        <v>0.93457943925233655</v>
      </c>
      <c r="BI68" s="155">
        <f t="shared" si="29"/>
        <v>7.0000000000000007E-2</v>
      </c>
      <c r="BJ68" s="156">
        <f>T68/SUM(O$6:O68)</f>
        <v>1.8552259960553861</v>
      </c>
      <c r="BK68" s="158">
        <f t="shared" si="30"/>
        <v>0</v>
      </c>
      <c r="BL68" s="171">
        <f t="shared" si="31"/>
        <v>0</v>
      </c>
    </row>
    <row r="69" spans="1:64" s="96" customFormat="1" ht="12" customHeight="1" x14ac:dyDescent="0.2">
      <c r="A69" s="101">
        <f t="shared" si="17"/>
        <v>95</v>
      </c>
      <c r="B69" s="102">
        <v>63</v>
      </c>
      <c r="C69" s="123"/>
      <c r="D69" s="116"/>
      <c r="E69" s="104">
        <f t="shared" si="32"/>
        <v>11866898.376291389</v>
      </c>
      <c r="F69" s="117"/>
      <c r="G69" s="117"/>
      <c r="H69" s="173">
        <f t="shared" si="33"/>
        <v>0.16601186946173899</v>
      </c>
      <c r="I69" s="107">
        <f t="shared" si="34"/>
        <v>2252053.7041278933</v>
      </c>
      <c r="J69" s="109" t="str">
        <f t="shared" si="18"/>
        <v/>
      </c>
      <c r="K69" s="175">
        <f t="shared" si="10"/>
        <v>337808.05561918399</v>
      </c>
      <c r="L69" s="110">
        <f t="shared" si="19"/>
        <v>1914245.6485087094</v>
      </c>
      <c r="M69" s="111">
        <f t="shared" si="20"/>
        <v>27600483.02951093</v>
      </c>
      <c r="N69" s="126"/>
      <c r="O69" s="116"/>
      <c r="P69" s="104">
        <f t="shared" si="35"/>
        <v>24482799.061277576</v>
      </c>
      <c r="Q69" s="117"/>
      <c r="R69" s="117"/>
      <c r="S69" s="173">
        <f t="shared" si="36"/>
        <v>3.0000000000000016E-2</v>
      </c>
      <c r="T69" s="107">
        <f t="shared" si="37"/>
        <v>734483.97183832736</v>
      </c>
      <c r="U69" s="109" t="str">
        <f t="shared" si="21"/>
        <v/>
      </c>
      <c r="V69" s="175">
        <f t="shared" si="14"/>
        <v>110172.5957757491</v>
      </c>
      <c r="W69" s="110">
        <f t="shared" si="22"/>
        <v>624311.37606257829</v>
      </c>
      <c r="X69" s="111">
        <f t="shared" si="23"/>
        <v>7870772.3367746025</v>
      </c>
      <c r="Y69" s="126"/>
      <c r="AV69" s="163">
        <f t="shared" si="25"/>
        <v>0.04</v>
      </c>
      <c r="AW69" s="164">
        <f t="shared" si="38"/>
        <v>0.96153846153846156</v>
      </c>
      <c r="AX69" s="105">
        <f t="shared" si="26"/>
        <v>0.06</v>
      </c>
      <c r="AY69" s="106">
        <f>I69/SUM(D$6:D69)</f>
        <v>8.6617450158765124</v>
      </c>
      <c r="AZ69" s="108">
        <f t="shared" si="24"/>
        <v>0</v>
      </c>
      <c r="BA69" s="171">
        <f t="shared" si="27"/>
        <v>337808.05561918399</v>
      </c>
      <c r="BB69" s="171"/>
      <c r="BC69" s="171"/>
      <c r="BD69" s="171"/>
      <c r="BE69" s="171"/>
      <c r="BG69" s="153">
        <f t="shared" si="28"/>
        <v>7.0000000000000007E-2</v>
      </c>
      <c r="BH69" s="164">
        <f t="shared" si="39"/>
        <v>0.93457943925233644</v>
      </c>
      <c r="BI69" s="155">
        <f t="shared" si="29"/>
        <v>7.0000000000000007E-2</v>
      </c>
      <c r="BJ69" s="156">
        <f>T69/SUM(O$6:O69)</f>
        <v>1.9850918157792632</v>
      </c>
      <c r="BK69" s="158">
        <f t="shared" si="30"/>
        <v>0</v>
      </c>
      <c r="BL69" s="171">
        <f t="shared" si="31"/>
        <v>0</v>
      </c>
    </row>
    <row r="70" spans="1:64" s="96" customFormat="1" ht="12" customHeight="1" x14ac:dyDescent="0.2">
      <c r="A70" s="101">
        <f t="shared" si="17"/>
        <v>96</v>
      </c>
      <c r="B70" s="102">
        <v>64</v>
      </c>
      <c r="C70" s="123"/>
      <c r="D70" s="116"/>
      <c r="E70" s="104">
        <f t="shared" si="32"/>
        <v>12341574.311343044</v>
      </c>
      <c r="F70" s="117"/>
      <c r="G70" s="117"/>
      <c r="H70" s="173">
        <f t="shared" si="33"/>
        <v>0.16920440541292628</v>
      </c>
      <c r="I70" s="107">
        <f t="shared" si="34"/>
        <v>2387176.926375567</v>
      </c>
      <c r="J70" s="109" t="str">
        <f t="shared" si="18"/>
        <v/>
      </c>
      <c r="K70" s="175">
        <f t="shared" si="10"/>
        <v>358076.53895633505</v>
      </c>
      <c r="L70" s="110">
        <f t="shared" si="19"/>
        <v>2029100.3874192319</v>
      </c>
      <c r="M70" s="111">
        <f t="shared" si="20"/>
        <v>29629583.416930161</v>
      </c>
      <c r="N70" s="126"/>
      <c r="O70" s="116"/>
      <c r="P70" s="104">
        <f t="shared" si="35"/>
        <v>26196594.995567005</v>
      </c>
      <c r="Q70" s="117"/>
      <c r="R70" s="117"/>
      <c r="S70" s="173">
        <f t="shared" si="36"/>
        <v>3.0000000000000016E-2</v>
      </c>
      <c r="T70" s="107">
        <f t="shared" si="37"/>
        <v>785897.84986701026</v>
      </c>
      <c r="U70" s="109" t="str">
        <f t="shared" si="21"/>
        <v/>
      </c>
      <c r="V70" s="175">
        <f t="shared" si="14"/>
        <v>117884.67748005153</v>
      </c>
      <c r="W70" s="110">
        <f t="shared" si="22"/>
        <v>668013.17238695873</v>
      </c>
      <c r="X70" s="111">
        <f t="shared" si="23"/>
        <v>8538785.5091615617</v>
      </c>
      <c r="Y70" s="126"/>
      <c r="AV70" s="163">
        <f t="shared" si="25"/>
        <v>0.04</v>
      </c>
      <c r="AW70" s="164">
        <f t="shared" si="38"/>
        <v>0.96153846153846156</v>
      </c>
      <c r="AX70" s="105">
        <f t="shared" si="26"/>
        <v>0.06</v>
      </c>
      <c r="AY70" s="106">
        <f>I70/SUM(D$6:D70)</f>
        <v>9.1814497168291034</v>
      </c>
      <c r="AZ70" s="108">
        <f t="shared" si="24"/>
        <v>0</v>
      </c>
      <c r="BA70" s="171">
        <f t="shared" si="27"/>
        <v>358076.53895633505</v>
      </c>
      <c r="BB70" s="171"/>
      <c r="BC70" s="171"/>
      <c r="BD70" s="171"/>
      <c r="BE70" s="171"/>
      <c r="BG70" s="153">
        <f t="shared" si="28"/>
        <v>7.0000000000000007E-2</v>
      </c>
      <c r="BH70" s="164">
        <f t="shared" si="39"/>
        <v>0.93457943925233644</v>
      </c>
      <c r="BI70" s="155">
        <f t="shared" si="29"/>
        <v>7.0000000000000007E-2</v>
      </c>
      <c r="BJ70" s="156">
        <f>T70/SUM(O$6:O70)</f>
        <v>2.1240482428838114</v>
      </c>
      <c r="BK70" s="158">
        <f t="shared" si="30"/>
        <v>0</v>
      </c>
      <c r="BL70" s="171">
        <f t="shared" si="31"/>
        <v>0</v>
      </c>
    </row>
    <row r="71" spans="1:64" x14ac:dyDescent="0.25">
      <c r="A71" s="101">
        <f t="shared" si="17"/>
        <v>97</v>
      </c>
      <c r="B71" s="103">
        <v>65</v>
      </c>
      <c r="C71" s="124"/>
      <c r="D71" s="116"/>
      <c r="E71" s="104">
        <f t="shared" ref="E71" si="40">D71+(E70+E70*AV70)+AZ70*AW71*(I70-BA70)</f>
        <v>12835237.283796765</v>
      </c>
      <c r="F71" s="117"/>
      <c r="G71" s="117"/>
      <c r="H71" s="173">
        <f t="shared" ref="H71" si="41">IF(G71="",H70*AW71*(1+1*F$3),H70*AW71*(1+1*G71))</f>
        <v>0.17245833628625182</v>
      </c>
      <c r="I71" s="114">
        <f t="shared" ref="I71" si="42">D71*H71+I70+I70*AX70+I70*AW71*H71*AZ70</f>
        <v>2530407.5419581011</v>
      </c>
      <c r="J71" s="109" t="str">
        <f t="shared" si="18"/>
        <v/>
      </c>
      <c r="K71" s="175">
        <f t="shared" ref="K71" si="43">IF(I$2="Taxable",IF($A71&lt;M$1,I71*M$2,I71*M$3),0)+IF(I$2="Taxable",IF(D71&lt;0,IF($A71&lt;M$1,-D71*M$2,-D71*M$3),0),0)</f>
        <v>379561.13129371515</v>
      </c>
      <c r="L71" s="110">
        <f t="shared" si="19"/>
        <v>2150846.4106643861</v>
      </c>
      <c r="M71" s="115">
        <f t="shared" si="20"/>
        <v>31780429.827594548</v>
      </c>
      <c r="N71" s="127"/>
      <c r="O71" s="116"/>
      <c r="P71" s="104">
        <f t="shared" ref="P71" si="44">O71+(P70+P70*BG70)+BK70*BH71*(T70-BL70)</f>
        <v>28030356.645256694</v>
      </c>
      <c r="Q71" s="117"/>
      <c r="R71" s="117"/>
      <c r="S71" s="173">
        <f t="shared" ref="S71" si="45">IF(R71="",S70*BH71*(1+1*Q$3),S70*BH71*(1+1*R71))</f>
        <v>3.0000000000000016E-2</v>
      </c>
      <c r="T71" s="107">
        <f t="shared" ref="T71" si="46">O71*S71+T70+T70*BI70+T70*BH71*S71*BK70</f>
        <v>840910.699357701</v>
      </c>
      <c r="U71" s="109" t="str">
        <f t="shared" si="21"/>
        <v/>
      </c>
      <c r="V71" s="175">
        <f t="shared" ref="V71" si="47">IF(T$2="Taxable",IF($A71&lt;X$1,T71*X$2,T71*X$3),0)+IF(T$2="Taxable",IF(O71&lt;0,IF($A71&lt;X$1,-O71*X$2,-O71*X$3),0),0)</f>
        <v>126136.60490365514</v>
      </c>
      <c r="W71" s="110">
        <f t="shared" si="22"/>
        <v>714774.09445404587</v>
      </c>
      <c r="X71" s="115">
        <f t="shared" si="23"/>
        <v>9253559.6036156081</v>
      </c>
      <c r="Y71" s="127"/>
      <c r="AV71" s="163">
        <f t="shared" si="25"/>
        <v>0.04</v>
      </c>
      <c r="AW71" s="164">
        <f t="shared" si="38"/>
        <v>0.96153846153846156</v>
      </c>
      <c r="AX71" s="112">
        <f t="shared" si="26"/>
        <v>0.06</v>
      </c>
      <c r="AY71" s="113">
        <f>I71/SUM(D$6:D71)</f>
        <v>9.7323366998388501</v>
      </c>
      <c r="AZ71" s="108">
        <f t="shared" si="24"/>
        <v>0</v>
      </c>
      <c r="BA71" s="171">
        <f t="shared" ref="BA71" si="48">IF(I$3="Dividends",K71,IF(I$3="Income",0,"?"))</f>
        <v>379561.13129371515</v>
      </c>
      <c r="BB71" s="171"/>
      <c r="BC71" s="171"/>
      <c r="BD71" s="171"/>
      <c r="BE71" s="171"/>
      <c r="BG71" s="153">
        <f t="shared" si="28"/>
        <v>7.0000000000000007E-2</v>
      </c>
      <c r="BH71" s="164">
        <f t="shared" si="39"/>
        <v>0.93457943925233644</v>
      </c>
      <c r="BI71" s="155">
        <f t="shared" si="29"/>
        <v>7.0000000000000007E-2</v>
      </c>
      <c r="BJ71" s="156">
        <f>T71/SUM(O$6:O71)</f>
        <v>2.2727316198856782</v>
      </c>
      <c r="BK71" s="158">
        <f t="shared" si="30"/>
        <v>0</v>
      </c>
      <c r="BL71" s="171">
        <f t="shared" si="31"/>
        <v>0</v>
      </c>
    </row>
    <row r="72" spans="1:64" x14ac:dyDescent="0.25">
      <c r="D72" s="90"/>
      <c r="O72" s="90"/>
    </row>
    <row r="73" spans="1:64" x14ac:dyDescent="0.25">
      <c r="D73" s="90"/>
      <c r="O73" s="90"/>
    </row>
    <row r="81" spans="12:23" x14ac:dyDescent="0.25">
      <c r="L81" s="179" t="s">
        <v>57</v>
      </c>
      <c r="W81" s="90"/>
    </row>
    <row r="82" spans="12:23" x14ac:dyDescent="0.25">
      <c r="L82" s="179" t="s">
        <v>54</v>
      </c>
      <c r="W82" s="90"/>
    </row>
    <row r="83" spans="12:23" x14ac:dyDescent="0.25">
      <c r="L83" s="179"/>
      <c r="W83" s="90"/>
    </row>
    <row r="84" spans="12:23" x14ac:dyDescent="0.25">
      <c r="L84" s="179"/>
      <c r="W84" s="90"/>
    </row>
    <row r="85" spans="12:23" x14ac:dyDescent="0.25">
      <c r="L85" s="179" t="s">
        <v>73</v>
      </c>
      <c r="W85" s="90"/>
    </row>
    <row r="86" spans="12:23" x14ac:dyDescent="0.25">
      <c r="L86" s="179" t="s">
        <v>75</v>
      </c>
      <c r="W86" s="90"/>
    </row>
    <row r="87" spans="12:23" x14ac:dyDescent="0.25">
      <c r="L87" s="180"/>
    </row>
    <row r="88" spans="12:23" x14ac:dyDescent="0.25">
      <c r="L88" s="180"/>
    </row>
  </sheetData>
  <sheetProtection password="E658" sheet="1" objects="1" scenarios="1"/>
  <protectedRanges>
    <protectedRange sqref="F6:G71 Q6:R71" name="Modeling"/>
    <protectedRange sqref="F1:F3 I2:J3 M1:M3 Q1:Q3 T2:U3" name="Variables"/>
    <protectedRange sqref="A6" name="Age"/>
    <protectedRange sqref="D6:D71 O6:O71" name="Contribution"/>
  </protectedRanges>
  <mergeCells count="23">
    <mergeCell ref="A1:B3"/>
    <mergeCell ref="K2:L2"/>
    <mergeCell ref="K3:L3"/>
    <mergeCell ref="D1:E1"/>
    <mergeCell ref="D2:E2"/>
    <mergeCell ref="D3:E3"/>
    <mergeCell ref="K1:L1"/>
    <mergeCell ref="G2:H2"/>
    <mergeCell ref="I2:J2"/>
    <mergeCell ref="G1:J1"/>
    <mergeCell ref="G3:H3"/>
    <mergeCell ref="I3:J3"/>
    <mergeCell ref="O3:P3"/>
    <mergeCell ref="R3:S3"/>
    <mergeCell ref="T3:U3"/>
    <mergeCell ref="V3:W3"/>
    <mergeCell ref="O1:P1"/>
    <mergeCell ref="R1:U1"/>
    <mergeCell ref="V1:W1"/>
    <mergeCell ref="O2:P2"/>
    <mergeCell ref="R2:S2"/>
    <mergeCell ref="T2:U2"/>
    <mergeCell ref="V2:W2"/>
  </mergeCells>
  <conditionalFormatting sqref="L6:M71">
    <cfRule type="cellIs" dxfId="13" priority="16" operator="lessThan">
      <formula>0</formula>
    </cfRule>
    <cfRule type="cellIs" dxfId="12" priority="17" operator="greaterThan">
      <formula>0</formula>
    </cfRule>
  </conditionalFormatting>
  <conditionalFormatting sqref="A7:B60 D7:M7 AV6 L8:M60 F8:I60 E8:E71 J8:L71 AV7:AZ71 BG6:BH71 D8:D60">
    <cfRule type="expression" dxfId="11" priority="13">
      <formula>$A6=$M$1</formula>
    </cfRule>
  </conditionalFormatting>
  <conditionalFormatting sqref="D39:D71">
    <cfRule type="expression" dxfId="10" priority="11">
      <formula>A39=$M$1</formula>
    </cfRule>
  </conditionalFormatting>
  <conditionalFormatting sqref="W6:X71">
    <cfRule type="cellIs" dxfId="9" priority="8" operator="lessThan">
      <formula>0</formula>
    </cfRule>
    <cfRule type="cellIs" dxfId="8" priority="9" operator="greaterThan">
      <formula>0</formula>
    </cfRule>
  </conditionalFormatting>
  <conditionalFormatting sqref="O7:U7 Q8:R60 O8:O60 W61:W71 S8:U71 P8:P71 W7:X60">
    <cfRule type="expression" dxfId="7" priority="7">
      <formula>$A7=$M$1</formula>
    </cfRule>
  </conditionalFormatting>
  <conditionalFormatting sqref="O39:O71">
    <cfRule type="expression" dxfId="6" priority="6">
      <formula>#REF!=$M$1</formula>
    </cfRule>
  </conditionalFormatting>
  <conditionalFormatting sqref="V7:V71">
    <cfRule type="expression" dxfId="5" priority="5">
      <formula>$A7=$M$1</formula>
    </cfRule>
  </conditionalFormatting>
  <conditionalFormatting sqref="G3:H3">
    <cfRule type="expression" dxfId="4" priority="4">
      <formula>I2="Roth IRA"</formula>
    </cfRule>
  </conditionalFormatting>
  <conditionalFormatting sqref="I3:J3">
    <cfRule type="expression" dxfId="3" priority="3">
      <formula>I2="Roth IRA"</formula>
    </cfRule>
  </conditionalFormatting>
  <conditionalFormatting sqref="R3:S3">
    <cfRule type="expression" dxfId="2" priority="2">
      <formula>T2="Roth IRA"</formula>
    </cfRule>
  </conditionalFormatting>
  <conditionalFormatting sqref="T3:U3">
    <cfRule type="expression" dxfId="1" priority="1">
      <formula>T2="Roth IRA"</formula>
    </cfRule>
  </conditionalFormatting>
  <dataValidations count="2">
    <dataValidation type="list" allowBlank="1" showInputMessage="1" showErrorMessage="1" sqref="I2:J2 AV3:AW3 BG3:BH3 T2:U2">
      <formula1>Accounts</formula1>
    </dataValidation>
    <dataValidation type="list" allowBlank="1" showInputMessage="1" showErrorMessage="1" sqref="I3:J3 T3:U3">
      <formula1>Withhold</formula1>
    </dataValidation>
  </dataValidation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Spending</vt:lpstr>
      <vt:lpstr>DGI Calculator</vt:lpstr>
      <vt:lpstr>Accounts</vt:lpstr>
      <vt:lpstr>Cards</vt:lpstr>
      <vt:lpstr>Spending!Categories</vt:lpstr>
      <vt:lpstr>Withhold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Weitsman</dc:creator>
  <cp:lastModifiedBy>Petr Vosyka</cp:lastModifiedBy>
  <dcterms:created xsi:type="dcterms:W3CDTF">1996-10-14T23:33:28Z</dcterms:created>
  <dcterms:modified xsi:type="dcterms:W3CDTF">2019-12-03T20:11:25Z</dcterms:modified>
</cp:coreProperties>
</file>